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zay\Desktop\UA\"/>
    </mc:Choice>
  </mc:AlternateContent>
  <xr:revisionPtr revIDLastSave="0" documentId="13_ncr:1_{A77DE45A-07A5-4BB7-9BE5-27B734C7E39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teady_State Sol" sheetId="1" r:id="rId1"/>
    <sheet name="SS Eq in m cod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" i="2"/>
  <c r="B72" i="1"/>
  <c r="B93" i="1"/>
  <c r="B94" i="1" s="1"/>
  <c r="B96" i="1" s="1"/>
  <c r="B98" i="1"/>
  <c r="B81" i="1"/>
  <c r="B63" i="1" s="1"/>
  <c r="B62" i="1" s="1"/>
  <c r="B71" i="1"/>
  <c r="B67" i="1"/>
  <c r="B66" i="1"/>
  <c r="B80" i="1"/>
  <c r="B77" i="1"/>
  <c r="B73" i="1"/>
  <c r="B104" i="1"/>
  <c r="B74" i="1" s="1"/>
  <c r="B83" i="1"/>
  <c r="B103" i="1" s="1"/>
  <c r="B91" i="1"/>
  <c r="B92" i="1"/>
  <c r="B89" i="1"/>
  <c r="B95" i="1"/>
  <c r="B85" i="1"/>
  <c r="B65" i="1" l="1"/>
  <c r="B109" i="1"/>
  <c r="B90" i="1"/>
  <c r="B86" i="1"/>
  <c r="B100" i="1"/>
  <c r="B106" i="1" s="1"/>
  <c r="B105" i="1" l="1"/>
  <c r="B70" i="1" s="1"/>
  <c r="B64" i="1" s="1"/>
  <c r="B82" i="1"/>
  <c r="B97" i="1"/>
  <c r="B99" i="1" l="1"/>
  <c r="B79" i="1"/>
  <c r="B69" i="1" l="1"/>
  <c r="B76" i="1"/>
  <c r="B68" i="1"/>
  <c r="B1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tc={6AB58F54-C884-48B9-B4A8-31DD973AC787}</author>
  </authors>
  <commentList>
    <comment ref="B72" authorId="0" shapeId="0" xr:uid="{6AB58F54-C884-48B9-B4A8-31DD973AC787}">
      <text>
        <t>[Threaded comment]
Your version of Excel allows you to read this threaded comment; however, any edits to it will get removed if the file is opened in a newer version of Excel. Learn more: https://go.microsoft.com/fwlink/?linkid=870924
Comment:
    Calculated as per main paper.</t>
      </text>
    </comment>
  </commentList>
</comments>
</file>

<file path=xl/sharedStrings.xml><?xml version="1.0" encoding="utf-8"?>
<sst xmlns="http://schemas.openxmlformats.org/spreadsheetml/2006/main" count="152" uniqueCount="133">
  <si>
    <t>alpha_p = 0.3906;</t>
  </si>
  <si>
    <t>beta_p = 0.9993;</t>
  </si>
  <si>
    <t>delta_p = 0.025;</t>
  </si>
  <si>
    <t>etag_p = 0.164772784122972;</t>
  </si>
  <si>
    <t>lambdap_p = 1.2;</t>
  </si>
  <si>
    <t>lambdaw_p = 1.025;</t>
  </si>
  <si>
    <t>Le_p = 1.7479;</t>
  </si>
  <si>
    <t xml:space="preserve">muz_p = 1.003725888486608; </t>
  </si>
  <si>
    <t>pi_p = 1.005320554284652;</t>
  </si>
  <si>
    <t>sigmal_p = 1;</t>
  </si>
  <si>
    <t>tauc_p = 0.0476;</t>
  </si>
  <si>
    <t>taul_p = 0.2005;</t>
  </si>
  <si>
    <t>tauk_p = 0.2290;</t>
  </si>
  <si>
    <t>upsil_p = 1.002309058912689;</t>
  </si>
  <si>
    <t xml:space="preserve">%-------------------------------------------------------------------------- </t>
  </si>
  <si>
    <t>% Estimated Parameters</t>
  </si>
  <si>
    <t>%--------------------------------------------------------------------------</t>
  </si>
  <si>
    <t>ady_p = 0.3589216017;</t>
  </si>
  <si>
    <t>api_p = 2.276795636;</t>
  </si>
  <si>
    <t>rhop_p = 0.850603309;</t>
  </si>
  <si>
    <t>xip_p = 0.854971376;</t>
  </si>
  <si>
    <t>xiw_p = 0.8725298113;</t>
  </si>
  <si>
    <t>iotap_p = 0.9531477488;</t>
  </si>
  <si>
    <t>iotaw_p = 0.6773011092;</t>
  </si>
  <si>
    <t>sigmaa_p = 1.4303126;</t>
  </si>
  <si>
    <t>Sk_p = 5.097925181;</t>
  </si>
  <si>
    <t>Sx_p = 5.05;</t>
  </si>
  <si>
    <t>bc_p = 0.8252425035;</t>
  </si>
  <si>
    <t>Fe_p = 0.02740875062;</t>
  </si>
  <si>
    <t>mue_p = 0.1123497218;</t>
  </si>
  <si>
    <t>w_p = 0.94;</t>
  </si>
  <si>
    <t>v_p = 0.09;</t>
  </si>
  <si>
    <t>rhoepsil_p = 0.9076246179;</t>
  </si>
  <si>
    <t>rhoepsilo_p = 0.9;</t>
  </si>
  <si>
    <t>rhoetae_p = 0.1716582489;</t>
  </si>
  <si>
    <t>rhog_p = 0.9433385289;</t>
  </si>
  <si>
    <t>rhogammae_p = 0.4357081127;</t>
  </si>
  <si>
    <t>rholambdap_p = 0.8281828526;</t>
  </si>
  <si>
    <t>rhomuup_p = 0.9493658493;</t>
  </si>
  <si>
    <t>rhomuz_p = 0.4437063201;</t>
  </si>
  <si>
    <t>rhonu_p = 0.9649417077;</t>
  </si>
  <si>
    <t>rhozetac_p = 0.279650972;</t>
  </si>
  <si>
    <t>rhozetaio_p = 0.42;</t>
  </si>
  <si>
    <t>rhozetai_p = 0.4273243173;</t>
  </si>
  <si>
    <t>stdepsil_p = 0.004503832649;</t>
  </si>
  <si>
    <t xml:space="preserve">stdepsilo_p = 0.0045; </t>
  </si>
  <si>
    <t>stdetae_p = 0.009501025758;</t>
  </si>
  <si>
    <t>stdg_p = 0.01965606374;</t>
  </si>
  <si>
    <t>stdgammae_p = 0.004788537701;</t>
  </si>
  <si>
    <t>stdlambdap_p = 0.02292825752;</t>
  </si>
  <si>
    <t>stdmuup_p = 0.004467656598;</t>
  </si>
  <si>
    <t>stdmuz_p = 0.003200182465;</t>
  </si>
  <si>
    <t>stdnu_p = 0.03122565559;</t>
  </si>
  <si>
    <t>stdxp_p = 0.001124490469;</t>
  </si>
  <si>
    <t>stdzetac_p = 0.01982675485;</t>
  </si>
  <si>
    <t>stdzetaio_p = 0.019;</t>
  </si>
  <si>
    <t>stdzetai_p = 0.02160991019;</t>
  </si>
  <si>
    <t>Parameter</t>
  </si>
  <si>
    <t>Value</t>
  </si>
  <si>
    <t>% Endogenous Variables</t>
  </si>
  <si>
    <t>b % bank assets</t>
  </si>
  <si>
    <t xml:space="preserve">be % entrepreneur debt </t>
  </si>
  <si>
    <t>c % consumption</t>
  </si>
  <si>
    <t>Fe % entrepreneur probability of default</t>
  </si>
  <si>
    <t>fe % derivative of entrepreneur probability of default</t>
  </si>
  <si>
    <t>Fp % price infinite sum</t>
  </si>
  <si>
    <t>Fw % wage infinite sum</t>
  </si>
  <si>
    <t xml:space="preserve">Gammae % share of entrepreneur returns going to banks </t>
  </si>
  <si>
    <t xml:space="preserve">Ge % entrepreneur monitoring returns when default </t>
  </si>
  <si>
    <t>i % investment</t>
  </si>
  <si>
    <t xml:space="preserve">ir % investment in oil reserves </t>
  </si>
  <si>
    <t>k % capital stock</t>
  </si>
  <si>
    <t>Kp % price infinite sum</t>
  </si>
  <si>
    <t>Kw % wage infinite sum</t>
  </si>
  <si>
    <t>l % hours</t>
  </si>
  <si>
    <t>lambdaz % marginal utility of consumption</t>
  </si>
  <si>
    <t>Le % entrepreneur leverage</t>
  </si>
  <si>
    <t>ne % entrepreneur net worth</t>
  </si>
  <si>
    <t>omegae % entrepreneur default cutoff</t>
  </si>
  <si>
    <t xml:space="preserve">o % oil production </t>
  </si>
  <si>
    <t>phie % entrepreneur collateral requirement</t>
  </si>
  <si>
    <t>pi % inflation</t>
  </si>
  <si>
    <t xml:space="preserve">po % oil price </t>
  </si>
  <si>
    <t>qk % capital price</t>
  </si>
  <si>
    <t>qx % oil capital price</t>
  </si>
  <si>
    <t>R % nominal interest rate</t>
  </si>
  <si>
    <t>Re % interest rate paid by entrepreneurs on their loan</t>
  </si>
  <si>
    <t>Rk % return on capital</t>
  </si>
  <si>
    <t xml:space="preserve">Ro % return on upstream oil capital </t>
  </si>
  <si>
    <t>rk % rental rate of capital</t>
  </si>
  <si>
    <t>rx % rental rate of upstream capital reserves</t>
  </si>
  <si>
    <t>s % marginal cost</t>
  </si>
  <si>
    <t>so % oil firm marginal cost</t>
  </si>
  <si>
    <t>Se % entrepreneur spread</t>
  </si>
  <si>
    <t>sigmae % entrepreneur risk</t>
  </si>
  <si>
    <t>t % government transfer</t>
  </si>
  <si>
    <t>theta % fixed cost in production</t>
  </si>
  <si>
    <t>u % utilization rate of capital</t>
  </si>
  <si>
    <t xml:space="preserve">uo % utilization rate of oil capital </t>
  </si>
  <si>
    <t>w % wage</t>
  </si>
  <si>
    <t xml:space="preserve">x % oil reserves capital stock </t>
  </si>
  <si>
    <t>y % gdp</t>
  </si>
  <si>
    <t>yz % output</t>
  </si>
  <si>
    <t>% Endogenous Parameters</t>
  </si>
  <si>
    <t>deltae_p % entrepreneur dividend to households</t>
  </si>
  <si>
    <t>psil_p % labor disutility</t>
  </si>
  <si>
    <t>% Auxiliary expressions</t>
  </si>
  <si>
    <t xml:space="preserve">% Price and wage indexation </t>
  </si>
  <si>
    <t># pitilde = pi_p^iotap_p * pi(-1)^(1-iotap_p);</t>
  </si>
  <si>
    <t xml:space="preserve"># pitildep1 = pi_p^iotap_p * pi^(1-iotap_p); </t>
  </si>
  <si>
    <t># pitildew = pi_p^iotaw_p * pi(-1)^(1-iotaw_p);</t>
  </si>
  <si>
    <t># pitildewp1 = pi_p^iotaw_p * pi^(1-iotaw_p);</t>
  </si>
  <si>
    <t># piw = pi * muz * w / w(-1);</t>
  </si>
  <si>
    <t># piwp1 = pi(+1) * muz(+1) * w(+1) / w;</t>
  </si>
  <si>
    <t>Original Model</t>
  </si>
  <si>
    <t>db % resources for monitoring</t>
  </si>
  <si>
    <t>a % utilization cost</t>
  </si>
  <si>
    <t>g % government spending</t>
  </si>
  <si>
    <t>NC</t>
  </si>
  <si>
    <t>NA</t>
  </si>
  <si>
    <t>Equation</t>
  </si>
  <si>
    <t>Code line number</t>
  </si>
  <si>
    <t>Based on utilization rate, solver block is used to calculate rk.</t>
  </si>
  <si>
    <t>Taylor rule not required in the steady state</t>
  </si>
  <si>
    <t>Notes</t>
  </si>
  <si>
    <t>This is not calculated but taken from the calculations of the main model</t>
  </si>
  <si>
    <t>Not in the original model</t>
  </si>
  <si>
    <t>Calculated based on equations 8, 9 and 10 numercially to have the same value as in the original model.</t>
  </si>
  <si>
    <t>Equal to the known paramter value</t>
  </si>
  <si>
    <t>Assumed as per original paper</t>
  </si>
  <si>
    <t>Assumed cosnidering upstream capital is similar to other capital in the economy</t>
  </si>
  <si>
    <t>Same as rk considering rental rate of capital is same in the oil and non-oil sector</t>
  </si>
  <si>
    <t>Assumed as per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</si>
</sst>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onsolas"/>
      <family val="3"/>
    </font>
    <font>
      <sz val="10"/>
      <color rgb="FF008013"/>
      <name val="Consolas"/>
      <family val="3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2"/>
    </xf>
    <xf numFmtId="0" fontId="0" fillId="2" borderId="0" xfId="0" applyFill="1"/>
    <xf numFmtId="0" fontId="0" fillId="3" borderId="0" xfId="0" applyFill="1"/>
    <xf numFmtId="0" fontId="3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hanzay ali" id="{9700B2BF-35C5-438A-8209-5D280E5EDE62}" userId="78ef4d8968b9401b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2" dT="2024-01-27T08:48:55.31" personId="{9700B2BF-35C5-438A-8209-5D280E5EDE62}" id="{6AB58F54-C884-48B9-B4A8-31DD973AC787}">
    <text>Calculated as per main paper.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0"/>
  <sheetViews>
    <sheetView tabSelected="1" topLeftCell="A73" workbookViewId="0">
      <selection activeCell="A89" sqref="A89"/>
    </sheetView>
  </sheetViews>
  <sheetFormatPr defaultRowHeight="14.5" x14ac:dyDescent="0.35"/>
  <cols>
    <col min="1" max="1" width="81.08984375" bestFit="1" customWidth="1"/>
    <col min="2" max="2" width="14.6328125" bestFit="1" customWidth="1"/>
    <col min="4" max="4" width="13.1796875" style="5" bestFit="1" customWidth="1"/>
  </cols>
  <sheetData>
    <row r="1" spans="1:5" x14ac:dyDescent="0.35">
      <c r="A1" t="s">
        <v>57</v>
      </c>
      <c r="B1" t="s">
        <v>58</v>
      </c>
      <c r="D1" s="5" t="s">
        <v>114</v>
      </c>
      <c r="E1" t="s">
        <v>124</v>
      </c>
    </row>
    <row r="2" spans="1:5" x14ac:dyDescent="0.35">
      <c r="A2" s="1" t="s">
        <v>0</v>
      </c>
      <c r="B2">
        <v>0.3906</v>
      </c>
    </row>
    <row r="3" spans="1:5" x14ac:dyDescent="0.35">
      <c r="A3" s="1" t="s">
        <v>1</v>
      </c>
      <c r="B3">
        <v>0.99929999999999997</v>
      </c>
    </row>
    <row r="4" spans="1:5" x14ac:dyDescent="0.35">
      <c r="A4" s="1" t="s">
        <v>2</v>
      </c>
      <c r="B4">
        <v>2.5000000000000001E-2</v>
      </c>
    </row>
    <row r="5" spans="1:5" x14ac:dyDescent="0.35">
      <c r="A5" s="1" t="s">
        <v>3</v>
      </c>
      <c r="B5">
        <v>0.16477727</v>
      </c>
    </row>
    <row r="6" spans="1:5" x14ac:dyDescent="0.35">
      <c r="A6" s="1" t="s">
        <v>4</v>
      </c>
      <c r="B6">
        <v>1.2</v>
      </c>
    </row>
    <row r="7" spans="1:5" x14ac:dyDescent="0.35">
      <c r="A7" s="1" t="s">
        <v>5</v>
      </c>
      <c r="B7">
        <v>1.0249999999999999</v>
      </c>
      <c r="C7" s="6"/>
    </row>
    <row r="8" spans="1:5" x14ac:dyDescent="0.35">
      <c r="A8" s="1" t="s">
        <v>6</v>
      </c>
      <c r="B8">
        <v>1.7479</v>
      </c>
    </row>
    <row r="9" spans="1:5" x14ac:dyDescent="0.35">
      <c r="A9" s="1" t="s">
        <v>7</v>
      </c>
      <c r="B9">
        <v>1.003725</v>
      </c>
    </row>
    <row r="10" spans="1:5" x14ac:dyDescent="0.35">
      <c r="A10" s="1" t="s">
        <v>8</v>
      </c>
      <c r="B10">
        <v>1.00532</v>
      </c>
    </row>
    <row r="11" spans="1:5" x14ac:dyDescent="0.35">
      <c r="A11" s="1" t="s">
        <v>9</v>
      </c>
      <c r="B11">
        <v>1</v>
      </c>
    </row>
    <row r="12" spans="1:5" x14ac:dyDescent="0.35">
      <c r="A12" s="1" t="s">
        <v>10</v>
      </c>
      <c r="B12">
        <v>4.7600000000000003E-2</v>
      </c>
    </row>
    <row r="13" spans="1:5" x14ac:dyDescent="0.35">
      <c r="A13" s="1" t="s">
        <v>11</v>
      </c>
      <c r="B13">
        <v>0.20050000000000001</v>
      </c>
    </row>
    <row r="14" spans="1:5" x14ac:dyDescent="0.35">
      <c r="A14" s="1" t="s">
        <v>12</v>
      </c>
      <c r="B14">
        <v>0.22900000000000001</v>
      </c>
    </row>
    <row r="15" spans="1:5" x14ac:dyDescent="0.35">
      <c r="A15" s="1" t="s">
        <v>13</v>
      </c>
      <c r="B15">
        <v>1.0023</v>
      </c>
    </row>
    <row r="16" spans="1:5" x14ac:dyDescent="0.35">
      <c r="A16" s="2" t="s">
        <v>14</v>
      </c>
    </row>
    <row r="17" spans="1:3" x14ac:dyDescent="0.35">
      <c r="A17" s="2" t="s">
        <v>15</v>
      </c>
    </row>
    <row r="18" spans="1:3" x14ac:dyDescent="0.35">
      <c r="A18" s="2" t="s">
        <v>16</v>
      </c>
    </row>
    <row r="19" spans="1:3" x14ac:dyDescent="0.35">
      <c r="A19" s="1" t="s">
        <v>17</v>
      </c>
      <c r="B19">
        <v>0.3589</v>
      </c>
    </row>
    <row r="20" spans="1:3" x14ac:dyDescent="0.35">
      <c r="A20" s="1" t="s">
        <v>18</v>
      </c>
      <c r="B20">
        <v>2.2766999999999999</v>
      </c>
    </row>
    <row r="21" spans="1:3" x14ac:dyDescent="0.35">
      <c r="A21" s="1" t="s">
        <v>19</v>
      </c>
      <c r="B21">
        <v>0.85060000000000002</v>
      </c>
    </row>
    <row r="22" spans="1:3" x14ac:dyDescent="0.35">
      <c r="A22" s="1" t="s">
        <v>20</v>
      </c>
      <c r="B22">
        <v>0.85497000000000001</v>
      </c>
    </row>
    <row r="23" spans="1:3" x14ac:dyDescent="0.35">
      <c r="A23" s="1" t="s">
        <v>21</v>
      </c>
      <c r="B23">
        <v>0.86128000000000005</v>
      </c>
      <c r="C23" s="4">
        <v>0.872529</v>
      </c>
    </row>
    <row r="24" spans="1:3" x14ac:dyDescent="0.35">
      <c r="A24" s="1" t="s">
        <v>22</v>
      </c>
      <c r="B24">
        <v>0.95313999999999999</v>
      </c>
    </row>
    <row r="25" spans="1:3" x14ac:dyDescent="0.35">
      <c r="A25" s="1" t="s">
        <v>23</v>
      </c>
      <c r="B25">
        <v>0.67730000000000001</v>
      </c>
    </row>
    <row r="26" spans="1:3" x14ac:dyDescent="0.35">
      <c r="A26" s="1" t="s">
        <v>24</v>
      </c>
      <c r="B26">
        <v>1.43</v>
      </c>
    </row>
    <row r="27" spans="1:3" x14ac:dyDescent="0.35">
      <c r="A27" s="1" t="s">
        <v>25</v>
      </c>
      <c r="B27">
        <v>5.097925</v>
      </c>
    </row>
    <row r="28" spans="1:3" x14ac:dyDescent="0.35">
      <c r="A28" s="1" t="s">
        <v>26</v>
      </c>
      <c r="B28">
        <v>5.05</v>
      </c>
    </row>
    <row r="29" spans="1:3" x14ac:dyDescent="0.35">
      <c r="A29" s="1" t="s">
        <v>27</v>
      </c>
      <c r="B29">
        <v>0.99734999999999996</v>
      </c>
      <c r="C29" s="4">
        <v>0.82523999999999997</v>
      </c>
    </row>
    <row r="30" spans="1:3" x14ac:dyDescent="0.35">
      <c r="A30" s="1" t="s">
        <v>28</v>
      </c>
      <c r="B30">
        <v>2.7407999999999998E-2</v>
      </c>
    </row>
    <row r="31" spans="1:3" x14ac:dyDescent="0.35">
      <c r="A31" s="1" t="s">
        <v>29</v>
      </c>
      <c r="B31">
        <v>0.1123497</v>
      </c>
    </row>
    <row r="32" spans="1:3" x14ac:dyDescent="0.35">
      <c r="A32" s="1" t="s">
        <v>30</v>
      </c>
      <c r="B32">
        <v>0.94</v>
      </c>
    </row>
    <row r="33" spans="1:3" x14ac:dyDescent="0.35">
      <c r="A33" s="1" t="s">
        <v>31</v>
      </c>
      <c r="B33" s="3">
        <v>1.145E-2</v>
      </c>
      <c r="C33" s="4">
        <v>0.09</v>
      </c>
    </row>
    <row r="34" spans="1:3" x14ac:dyDescent="0.35">
      <c r="A34" s="1" t="s">
        <v>32</v>
      </c>
      <c r="B34">
        <v>0.90759999999999996</v>
      </c>
    </row>
    <row r="35" spans="1:3" x14ac:dyDescent="0.35">
      <c r="A35" s="1" t="s">
        <v>33</v>
      </c>
      <c r="B35">
        <v>0.9</v>
      </c>
    </row>
    <row r="36" spans="1:3" x14ac:dyDescent="0.35">
      <c r="A36" s="1" t="s">
        <v>34</v>
      </c>
      <c r="B36">
        <v>0.17165800000000001</v>
      </c>
    </row>
    <row r="37" spans="1:3" x14ac:dyDescent="0.35">
      <c r="A37" s="1" t="s">
        <v>35</v>
      </c>
      <c r="B37">
        <v>0.94333</v>
      </c>
    </row>
    <row r="38" spans="1:3" x14ac:dyDescent="0.35">
      <c r="A38" s="1" t="s">
        <v>36</v>
      </c>
      <c r="B38">
        <v>0.43569999999999998</v>
      </c>
    </row>
    <row r="39" spans="1:3" x14ac:dyDescent="0.35">
      <c r="A39" s="1" t="s">
        <v>37</v>
      </c>
      <c r="B39">
        <v>0.82818000000000003</v>
      </c>
    </row>
    <row r="40" spans="1:3" x14ac:dyDescent="0.35">
      <c r="A40" s="1" t="s">
        <v>38</v>
      </c>
      <c r="B40">
        <v>0.94936500000000001</v>
      </c>
    </row>
    <row r="41" spans="1:3" x14ac:dyDescent="0.35">
      <c r="A41" s="1" t="s">
        <v>39</v>
      </c>
      <c r="B41">
        <v>0.44369999999999998</v>
      </c>
    </row>
    <row r="42" spans="1:3" x14ac:dyDescent="0.35">
      <c r="A42" s="1" t="s">
        <v>40</v>
      </c>
      <c r="B42">
        <v>0.96494000000000002</v>
      </c>
    </row>
    <row r="43" spans="1:3" x14ac:dyDescent="0.35">
      <c r="A43" s="1" t="s">
        <v>41</v>
      </c>
      <c r="B43">
        <v>0.27965000000000001</v>
      </c>
    </row>
    <row r="44" spans="1:3" x14ac:dyDescent="0.35">
      <c r="A44" s="1" t="s">
        <v>42</v>
      </c>
      <c r="B44">
        <v>0.42</v>
      </c>
    </row>
    <row r="45" spans="1:3" x14ac:dyDescent="0.35">
      <c r="A45" s="1" t="s">
        <v>43</v>
      </c>
      <c r="B45">
        <v>0.42732399999999998</v>
      </c>
    </row>
    <row r="46" spans="1:3" x14ac:dyDescent="0.35">
      <c r="A46" s="1" t="s">
        <v>44</v>
      </c>
      <c r="B46" s="1">
        <v>4.5038326489999997E-3</v>
      </c>
    </row>
    <row r="47" spans="1:3" x14ac:dyDescent="0.35">
      <c r="A47" s="1" t="s">
        <v>45</v>
      </c>
      <c r="B47" s="1">
        <v>4.4999999999999997E-3</v>
      </c>
    </row>
    <row r="48" spans="1:3" x14ac:dyDescent="0.35">
      <c r="A48" s="1" t="s">
        <v>46</v>
      </c>
      <c r="B48" s="1">
        <v>9.5010257579999993E-3</v>
      </c>
    </row>
    <row r="49" spans="1:4" x14ac:dyDescent="0.35">
      <c r="A49" s="1" t="s">
        <v>47</v>
      </c>
      <c r="B49" s="1">
        <v>1.965606374E-2</v>
      </c>
    </row>
    <row r="50" spans="1:4" x14ac:dyDescent="0.35">
      <c r="A50" s="1" t="s">
        <v>48</v>
      </c>
      <c r="B50" s="1">
        <v>4.7885377010000001E-3</v>
      </c>
    </row>
    <row r="51" spans="1:4" x14ac:dyDescent="0.35">
      <c r="A51" s="1" t="s">
        <v>49</v>
      </c>
      <c r="B51" s="1">
        <v>2.2928257519999998E-2</v>
      </c>
    </row>
    <row r="52" spans="1:4" x14ac:dyDescent="0.35">
      <c r="A52" s="1" t="s">
        <v>50</v>
      </c>
      <c r="B52" s="1">
        <v>4.4676565979999997E-3</v>
      </c>
    </row>
    <row r="53" spans="1:4" x14ac:dyDescent="0.35">
      <c r="A53" s="1" t="s">
        <v>51</v>
      </c>
      <c r="B53" s="1">
        <v>3.2001824650000001E-3</v>
      </c>
    </row>
    <row r="54" spans="1:4" x14ac:dyDescent="0.35">
      <c r="A54" s="1" t="s">
        <v>52</v>
      </c>
      <c r="B54" s="1">
        <v>3.1225655590000002E-2</v>
      </c>
    </row>
    <row r="55" spans="1:4" x14ac:dyDescent="0.35">
      <c r="A55" s="1" t="s">
        <v>53</v>
      </c>
      <c r="B55" s="1">
        <v>1.124490469E-3</v>
      </c>
    </row>
    <row r="56" spans="1:4" x14ac:dyDescent="0.35">
      <c r="A56" s="1" t="s">
        <v>54</v>
      </c>
      <c r="B56" s="1">
        <v>1.9826754849999999E-2</v>
      </c>
    </row>
    <row r="57" spans="1:4" x14ac:dyDescent="0.35">
      <c r="A57" s="1" t="s">
        <v>55</v>
      </c>
      <c r="B57" s="1">
        <v>1.9E-2</v>
      </c>
    </row>
    <row r="58" spans="1:4" x14ac:dyDescent="0.35">
      <c r="A58" s="1" t="s">
        <v>56</v>
      </c>
      <c r="B58" s="1">
        <v>2.1609910190000001E-2</v>
      </c>
    </row>
    <row r="60" spans="1:4" x14ac:dyDescent="0.35">
      <c r="A60" s="1" t="s">
        <v>59</v>
      </c>
    </row>
    <row r="61" spans="1:4" x14ac:dyDescent="0.35">
      <c r="A61" s="1" t="s">
        <v>116</v>
      </c>
      <c r="B61">
        <v>0</v>
      </c>
      <c r="D61" s="5" t="s">
        <v>118</v>
      </c>
    </row>
    <row r="62" spans="1:4" x14ac:dyDescent="0.35">
      <c r="A62" s="1" t="s">
        <v>60</v>
      </c>
      <c r="B62" s="3">
        <f>B63</f>
        <v>9.6060157903770236</v>
      </c>
      <c r="D62" s="5">
        <v>11.8462</v>
      </c>
    </row>
    <row r="63" spans="1:4" x14ac:dyDescent="0.35">
      <c r="A63" s="1" t="s">
        <v>61</v>
      </c>
      <c r="B63" s="3">
        <f>B75-B81</f>
        <v>9.6060157903770236</v>
      </c>
      <c r="D63" s="5">
        <v>9.6082000000000001</v>
      </c>
    </row>
    <row r="64" spans="1:4" x14ac:dyDescent="0.35">
      <c r="A64" s="1" t="s">
        <v>62</v>
      </c>
      <c r="B64" s="3">
        <f>B105-B73-B70</f>
        <v>1.5914133934916666</v>
      </c>
      <c r="D64" s="5">
        <v>1.6195999999999999</v>
      </c>
    </row>
    <row r="65" spans="1:5" x14ac:dyDescent="0.35">
      <c r="A65" s="1" t="s">
        <v>115</v>
      </c>
      <c r="B65" s="3">
        <f>B31*B72*B84*B91*B75/(B9*B10)</f>
        <v>5.4614182952346954E-4</v>
      </c>
      <c r="D65" s="5" t="s">
        <v>118</v>
      </c>
    </row>
    <row r="66" spans="1:5" x14ac:dyDescent="0.35">
      <c r="A66" s="1" t="s">
        <v>63</v>
      </c>
      <c r="B66" s="3">
        <f>D66</f>
        <v>2.7400000000000001E-2</v>
      </c>
      <c r="D66" s="5">
        <v>2.7400000000000001E-2</v>
      </c>
      <c r="E66" t="s">
        <v>125</v>
      </c>
    </row>
    <row r="67" spans="1:5" x14ac:dyDescent="0.35">
      <c r="A67" s="1" t="s">
        <v>64</v>
      </c>
      <c r="B67" s="3">
        <f>D67</f>
        <v>0.36830000000000002</v>
      </c>
      <c r="D67" s="5">
        <v>0.36830000000000002</v>
      </c>
      <c r="E67" t="s">
        <v>125</v>
      </c>
    </row>
    <row r="68" spans="1:5" x14ac:dyDescent="0.35">
      <c r="A68" s="1" t="s">
        <v>65</v>
      </c>
      <c r="B68" s="3">
        <f>B106*B79/((1-B3*B22))</f>
        <v>12.499032748891379</v>
      </c>
      <c r="D68" s="5">
        <v>12.814</v>
      </c>
    </row>
    <row r="69" spans="1:5" x14ac:dyDescent="0.35">
      <c r="A69" s="1" t="s">
        <v>66</v>
      </c>
      <c r="B69" s="3">
        <f>(1-B13)*B79/(B7*(1-B3*B23))</f>
        <v>3.7258552890386234</v>
      </c>
      <c r="D69" s="5">
        <v>3.8872</v>
      </c>
    </row>
    <row r="70" spans="1:5" x14ac:dyDescent="0.35">
      <c r="A70" s="1" t="s">
        <v>117</v>
      </c>
      <c r="B70" s="3">
        <f>B105*B5</f>
        <v>0.45058779124665943</v>
      </c>
      <c r="D70" s="5">
        <v>0.45619999999999999</v>
      </c>
    </row>
    <row r="71" spans="1:5" x14ac:dyDescent="0.35">
      <c r="A71" s="1" t="s">
        <v>67</v>
      </c>
      <c r="B71" s="3">
        <f>D71</f>
        <v>0.42409999999999998</v>
      </c>
      <c r="D71" s="5">
        <v>0.42409999999999998</v>
      </c>
      <c r="E71" t="s">
        <v>125</v>
      </c>
    </row>
    <row r="72" spans="1:5" x14ac:dyDescent="0.35">
      <c r="A72" s="1" t="s">
        <v>68</v>
      </c>
      <c r="B72" s="3">
        <f>D72</f>
        <v>1.01E-2</v>
      </c>
      <c r="D72" s="5">
        <v>1.01E-2</v>
      </c>
      <c r="E72" t="s">
        <v>125</v>
      </c>
    </row>
    <row r="73" spans="1:5" x14ac:dyDescent="0.35">
      <c r="A73" s="1" t="s">
        <v>69</v>
      </c>
      <c r="B73" s="3">
        <f>B75*(1-(1-B4)/(B9*B15))</f>
        <v>0.69252519287831626</v>
      </c>
      <c r="D73" s="5">
        <v>0.69289999999999996</v>
      </c>
    </row>
    <row r="74" spans="1:5" x14ac:dyDescent="0.35">
      <c r="A74" s="1" t="s">
        <v>70</v>
      </c>
      <c r="B74" s="6">
        <f>B104</f>
        <v>6.0699714367768911E-3</v>
      </c>
      <c r="D74" s="5" t="s">
        <v>119</v>
      </c>
      <c r="E74" t="s">
        <v>126</v>
      </c>
    </row>
    <row r="75" spans="1:5" x14ac:dyDescent="0.35">
      <c r="A75" s="1" t="s">
        <v>71</v>
      </c>
      <c r="B75" s="3">
        <v>22.45</v>
      </c>
      <c r="D75" s="5">
        <v>22.454999999999998</v>
      </c>
      <c r="E75" t="s">
        <v>127</v>
      </c>
    </row>
    <row r="76" spans="1:5" x14ac:dyDescent="0.35">
      <c r="A76" s="1" t="s">
        <v>72</v>
      </c>
      <c r="B76" s="3">
        <f>B79*B106/(1-B3*B22)</f>
        <v>12.499032748891379</v>
      </c>
      <c r="D76" s="5">
        <v>12.814</v>
      </c>
    </row>
    <row r="77" spans="1:5" x14ac:dyDescent="0.35">
      <c r="A77" s="1" t="s">
        <v>73</v>
      </c>
      <c r="B77" s="3">
        <f>1/(1-B3*B23)</f>
        <v>7.1775711581533574</v>
      </c>
      <c r="D77" s="5">
        <v>7.1775000000000002</v>
      </c>
    </row>
    <row r="78" spans="1:5" x14ac:dyDescent="0.35">
      <c r="A78" s="1" t="s">
        <v>74</v>
      </c>
      <c r="B78" s="3">
        <v>1</v>
      </c>
      <c r="D78" s="5">
        <v>1</v>
      </c>
    </row>
    <row r="79" spans="1:5" x14ac:dyDescent="0.35">
      <c r="A79" s="1" t="s">
        <v>75</v>
      </c>
      <c r="B79" s="3">
        <f>(B9-B3*B29)/((1+B12)*(B9-B29)*B64)</f>
        <v>0.66550890890484382</v>
      </c>
      <c r="D79" s="5">
        <v>0.66569999999999996</v>
      </c>
    </row>
    <row r="80" spans="1:5" x14ac:dyDescent="0.35">
      <c r="A80" s="1" t="s">
        <v>76</v>
      </c>
      <c r="B80" s="3">
        <f>B8</f>
        <v>1.7479</v>
      </c>
      <c r="D80" s="5">
        <v>1.7479</v>
      </c>
    </row>
    <row r="81" spans="1:5" x14ac:dyDescent="0.35">
      <c r="A81" s="1" t="s">
        <v>77</v>
      </c>
      <c r="B81" s="3">
        <f>B75/B8</f>
        <v>12.843984209622976</v>
      </c>
      <c r="D81" s="5">
        <v>12.847</v>
      </c>
    </row>
    <row r="82" spans="1:5" x14ac:dyDescent="0.35">
      <c r="A82" s="1" t="s">
        <v>78</v>
      </c>
      <c r="B82" s="3">
        <f>B62*(1+B90)/(B75*(1+B91))</f>
        <v>0.42561365483380431</v>
      </c>
      <c r="D82" s="5">
        <v>0.42559999999999998</v>
      </c>
    </row>
    <row r="83" spans="1:5" x14ac:dyDescent="0.35">
      <c r="A83" s="1" t="s">
        <v>79</v>
      </c>
      <c r="B83" s="6">
        <f>B9*B15-1</f>
        <v>6.0335674999998368E-3</v>
      </c>
      <c r="D83" s="5" t="s">
        <v>119</v>
      </c>
      <c r="E83" t="s">
        <v>126</v>
      </c>
    </row>
    <row r="84" spans="1:5" x14ac:dyDescent="0.35">
      <c r="A84" s="1" t="s">
        <v>80</v>
      </c>
      <c r="B84" s="3">
        <v>1</v>
      </c>
      <c r="D84" s="5">
        <v>1</v>
      </c>
    </row>
    <row r="85" spans="1:5" x14ac:dyDescent="0.35">
      <c r="A85" s="1" t="s">
        <v>81</v>
      </c>
      <c r="B85" s="3">
        <f>B10</f>
        <v>1.00532</v>
      </c>
      <c r="D85" s="5">
        <v>1.0053000000000001</v>
      </c>
      <c r="E85" t="s">
        <v>128</v>
      </c>
    </row>
    <row r="86" spans="1:5" x14ac:dyDescent="0.35">
      <c r="A86" s="1" t="s">
        <v>82</v>
      </c>
      <c r="B86" s="6">
        <f>(B2/B6)*(1-B32)*(B9*B15)^(1-B2-B33)/(B83^B33)*(B32*B75^(1-B33)+(1-B32)*(B9*B15*B83)^(1-B33))^(B2/(1-B33)-1)</f>
        <v>3.3571157365596552E-3</v>
      </c>
      <c r="D86" s="5" t="s">
        <v>119</v>
      </c>
      <c r="E86" t="s">
        <v>126</v>
      </c>
    </row>
    <row r="87" spans="1:5" x14ac:dyDescent="0.35">
      <c r="A87" s="1" t="s">
        <v>83</v>
      </c>
      <c r="B87" s="3">
        <v>1</v>
      </c>
      <c r="D87" s="5">
        <v>1</v>
      </c>
      <c r="E87" t="s">
        <v>129</v>
      </c>
    </row>
    <row r="88" spans="1:5" x14ac:dyDescent="0.35">
      <c r="A88" s="1" t="s">
        <v>84</v>
      </c>
      <c r="B88" s="6">
        <v>1</v>
      </c>
      <c r="D88" s="5">
        <v>1</v>
      </c>
      <c r="E88" t="s">
        <v>130</v>
      </c>
    </row>
    <row r="89" spans="1:5" x14ac:dyDescent="0.35">
      <c r="A89" s="1" t="s">
        <v>85</v>
      </c>
      <c r="B89" s="3">
        <f>(B9*B10/B3)-1</f>
        <v>9.7716571600121593E-3</v>
      </c>
      <c r="D89" s="5">
        <v>9.7999999999999997E-3</v>
      </c>
    </row>
    <row r="90" spans="1:5" x14ac:dyDescent="0.35">
      <c r="A90" s="1" t="s">
        <v>86</v>
      </c>
      <c r="B90" s="3">
        <f>((1+B89)-(1-B31)*B72*(B91+1)*B75/B62)/(1-B66)-1</f>
        <v>1.6210024822189695E-2</v>
      </c>
      <c r="D90" s="5">
        <v>1.6199999999999999E-2</v>
      </c>
    </row>
    <row r="91" spans="1:5" x14ac:dyDescent="0.35">
      <c r="A91" s="1" t="s">
        <v>87</v>
      </c>
      <c r="B91" s="3">
        <f>((B10/B15)*((1-B14)*B93+(1-B4))+B4*B14)-1</f>
        <v>2.1632906267584628E-2</v>
      </c>
      <c r="D91" s="5">
        <v>2.1600000000000001E-2</v>
      </c>
    </row>
    <row r="92" spans="1:5" x14ac:dyDescent="0.35">
      <c r="A92" s="1" t="s">
        <v>88</v>
      </c>
      <c r="B92" s="6">
        <f>(B10/B15)-1</f>
        <v>3.0130699391399673E-3</v>
      </c>
      <c r="D92" s="5" t="s">
        <v>119</v>
      </c>
      <c r="E92" t="s">
        <v>126</v>
      </c>
    </row>
    <row r="93" spans="1:5" x14ac:dyDescent="0.35">
      <c r="A93" s="1" t="s">
        <v>89</v>
      </c>
      <c r="B93" s="3">
        <f>D93</f>
        <v>4.9099999999999998E-2</v>
      </c>
      <c r="D93" s="5">
        <v>4.9099999999999998E-2</v>
      </c>
      <c r="E93" t="s">
        <v>125</v>
      </c>
    </row>
    <row r="94" spans="1:5" x14ac:dyDescent="0.35">
      <c r="A94" s="1" t="s">
        <v>90</v>
      </c>
      <c r="B94" s="6">
        <f>B93</f>
        <v>4.9099999999999998E-2</v>
      </c>
      <c r="D94" s="5" t="s">
        <v>119</v>
      </c>
      <c r="E94" t="s">
        <v>131</v>
      </c>
    </row>
    <row r="95" spans="1:5" x14ac:dyDescent="0.35">
      <c r="A95" s="1" t="s">
        <v>91</v>
      </c>
      <c r="B95" s="3">
        <f>1/B6</f>
        <v>0.83333333333333337</v>
      </c>
      <c r="D95" s="5">
        <v>0.83333000000000002</v>
      </c>
    </row>
    <row r="96" spans="1:5" x14ac:dyDescent="0.35">
      <c r="A96" s="1" t="s">
        <v>92</v>
      </c>
      <c r="B96" s="6">
        <f>B94</f>
        <v>4.9099999999999998E-2</v>
      </c>
      <c r="D96" s="5" t="s">
        <v>119</v>
      </c>
      <c r="E96" t="s">
        <v>126</v>
      </c>
    </row>
    <row r="97" spans="1:5" x14ac:dyDescent="0.35">
      <c r="A97" s="1" t="s">
        <v>93</v>
      </c>
      <c r="B97" s="3">
        <f>(1+B90)/(1+B89)</f>
        <v>1.0063760629608931</v>
      </c>
      <c r="D97" s="5">
        <v>1.0064</v>
      </c>
    </row>
    <row r="98" spans="1:5" x14ac:dyDescent="0.35">
      <c r="A98" s="1" t="s">
        <v>94</v>
      </c>
      <c r="B98" s="3">
        <f>D98</f>
        <v>0.40260000000000001</v>
      </c>
      <c r="D98" s="5">
        <v>0.40260000000000001</v>
      </c>
      <c r="E98" t="s">
        <v>125</v>
      </c>
    </row>
    <row r="99" spans="1:5" x14ac:dyDescent="0.35">
      <c r="A99" s="1" t="s">
        <v>95</v>
      </c>
      <c r="B99" s="3">
        <f>(B93/B15-B4/B10)*B14*B75/B9+B103*B13+B12*B64-B70</f>
        <v>8.2887514789765804E-2</v>
      </c>
      <c r="D99" s="5">
        <v>8.6699999999999999E-2</v>
      </c>
    </row>
    <row r="100" spans="1:5" x14ac:dyDescent="0.35">
      <c r="A100" s="1" t="s">
        <v>96</v>
      </c>
      <c r="B100" s="3">
        <f>(B32*(B75/(B15*B9))^(1-B33)+(1-B32)*B83^(1-B33))^(B2/(1-B33))*(1-1/B6)</f>
        <v>0.54701450388923312</v>
      </c>
      <c r="D100" s="5">
        <v>0.56059999999999999</v>
      </c>
    </row>
    <row r="101" spans="1:5" x14ac:dyDescent="0.35">
      <c r="A101" s="1" t="s">
        <v>97</v>
      </c>
      <c r="B101" s="3">
        <v>1</v>
      </c>
      <c r="D101" s="5">
        <v>1</v>
      </c>
      <c r="E101" t="s">
        <v>132</v>
      </c>
    </row>
    <row r="102" spans="1:5" x14ac:dyDescent="0.35">
      <c r="A102" s="1" t="s">
        <v>98</v>
      </c>
      <c r="B102" s="3">
        <v>1</v>
      </c>
      <c r="D102" s="5">
        <v>1</v>
      </c>
      <c r="E102" t="s">
        <v>132</v>
      </c>
    </row>
    <row r="103" spans="1:5" x14ac:dyDescent="0.35">
      <c r="A103" s="1" t="s">
        <v>99</v>
      </c>
      <c r="B103" s="3">
        <f>(1-B2)/(B6*(B9*B15)^B2)*(B32*B75^(1-B33)+(1-B32)*(B9*B15*B83)^(1-B33))^(B2/(1-B33))</f>
        <v>1.6667531933504929</v>
      </c>
      <c r="D103" s="5">
        <v>1.3017000000000001</v>
      </c>
    </row>
    <row r="104" spans="1:5" x14ac:dyDescent="0.35">
      <c r="A104" s="1" t="s">
        <v>100</v>
      </c>
      <c r="B104">
        <f>B9*B15*(B9*B15-1)</f>
        <v>6.0699714367768911E-3</v>
      </c>
      <c r="D104" s="5" t="s">
        <v>119</v>
      </c>
      <c r="E104" t="s">
        <v>126</v>
      </c>
    </row>
    <row r="105" spans="1:5" x14ac:dyDescent="0.35">
      <c r="A105" s="1" t="s">
        <v>101</v>
      </c>
      <c r="B105" s="3">
        <f>B106-(B61*B75/B9)-B65</f>
        <v>2.7345263776166422</v>
      </c>
      <c r="D105" s="5">
        <v>2.7686999999999999</v>
      </c>
    </row>
    <row r="106" spans="1:5" x14ac:dyDescent="0.35">
      <c r="A106" s="1" t="s">
        <v>102</v>
      </c>
      <c r="B106" s="3">
        <f>(B32*(B75/(B9*B15))^(1-B33)+(1-B32)*B83^(1-B33))^(B2/(1-B33))-B100</f>
        <v>2.7350725194461658</v>
      </c>
      <c r="D106" s="5">
        <v>2.8029999999999999</v>
      </c>
    </row>
    <row r="108" spans="1:5" x14ac:dyDescent="0.35">
      <c r="A108" s="1" t="s">
        <v>103</v>
      </c>
    </row>
    <row r="109" spans="1:5" x14ac:dyDescent="0.35">
      <c r="A109" s="1" t="s">
        <v>104</v>
      </c>
      <c r="B109" s="3">
        <f>((1-B71)*(1+B91)*B8/(B10*B9))-1</f>
        <v>1.9153193940580682E-2</v>
      </c>
      <c r="D109" s="5">
        <v>1.9199999999999998E-2</v>
      </c>
    </row>
    <row r="110" spans="1:5" x14ac:dyDescent="0.35">
      <c r="A110" s="1" t="s">
        <v>105</v>
      </c>
      <c r="B110" s="3">
        <f>B103*(1-B13)*B79/B7</f>
        <v>0.86520649731387356</v>
      </c>
      <c r="D110" s="5">
        <v>0.81420000000000003</v>
      </c>
    </row>
    <row r="112" spans="1:5" x14ac:dyDescent="0.35">
      <c r="A112" s="1" t="s">
        <v>106</v>
      </c>
    </row>
    <row r="113" spans="1:1" x14ac:dyDescent="0.35">
      <c r="A113" s="1" t="s">
        <v>16</v>
      </c>
    </row>
    <row r="114" spans="1:1" x14ac:dyDescent="0.35">
      <c r="A114" s="1" t="s">
        <v>107</v>
      </c>
    </row>
    <row r="115" spans="1:1" x14ac:dyDescent="0.35">
      <c r="A115" s="1" t="s">
        <v>108</v>
      </c>
    </row>
    <row r="116" spans="1:1" x14ac:dyDescent="0.35">
      <c r="A116" s="1" t="s">
        <v>109</v>
      </c>
    </row>
    <row r="117" spans="1:1" x14ac:dyDescent="0.35">
      <c r="A117" s="1" t="s">
        <v>110</v>
      </c>
    </row>
    <row r="118" spans="1:1" x14ac:dyDescent="0.35">
      <c r="A118" s="1" t="s">
        <v>111</v>
      </c>
    </row>
    <row r="119" spans="1:1" x14ac:dyDescent="0.35">
      <c r="A119" s="1" t="s">
        <v>112</v>
      </c>
    </row>
    <row r="120" spans="1:1" x14ac:dyDescent="0.35">
      <c r="A120" s="1" t="s">
        <v>113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7DB4-F94B-4701-BD1B-223E695B5615}">
  <dimension ref="A1:D37"/>
  <sheetViews>
    <sheetView workbookViewId="0">
      <selection activeCell="E15" sqref="E15"/>
    </sheetView>
  </sheetViews>
  <sheetFormatPr defaultRowHeight="14.5" x14ac:dyDescent="0.35"/>
  <cols>
    <col min="2" max="2" width="15.7265625" bestFit="1" customWidth="1"/>
  </cols>
  <sheetData>
    <row r="1" spans="1:4" x14ac:dyDescent="0.35">
      <c r="A1" t="s">
        <v>120</v>
      </c>
      <c r="B1" t="s">
        <v>121</v>
      </c>
    </row>
    <row r="2" spans="1:4" x14ac:dyDescent="0.35">
      <c r="A2">
        <v>1</v>
      </c>
      <c r="B2">
        <v>185</v>
      </c>
    </row>
    <row r="3" spans="1:4" x14ac:dyDescent="0.35">
      <c r="A3">
        <f>A2+1</f>
        <v>2</v>
      </c>
      <c r="B3">
        <v>188</v>
      </c>
    </row>
    <row r="4" spans="1:4" x14ac:dyDescent="0.35">
      <c r="A4">
        <f t="shared" ref="A4:A39" si="0">A3+1</f>
        <v>3</v>
      </c>
      <c r="B4">
        <v>69</v>
      </c>
    </row>
    <row r="5" spans="1:4" x14ac:dyDescent="0.35">
      <c r="A5">
        <f t="shared" si="0"/>
        <v>4</v>
      </c>
      <c r="B5">
        <v>191</v>
      </c>
    </row>
    <row r="6" spans="1:4" x14ac:dyDescent="0.35">
      <c r="A6">
        <f t="shared" si="0"/>
        <v>5</v>
      </c>
      <c r="B6">
        <v>194</v>
      </c>
    </row>
    <row r="7" spans="1:4" x14ac:dyDescent="0.35">
      <c r="A7">
        <f t="shared" si="0"/>
        <v>6</v>
      </c>
      <c r="B7">
        <v>182</v>
      </c>
    </row>
    <row r="8" spans="1:4" x14ac:dyDescent="0.35">
      <c r="A8">
        <f t="shared" si="0"/>
        <v>7</v>
      </c>
      <c r="D8" t="s">
        <v>122</v>
      </c>
    </row>
    <row r="9" spans="1:4" x14ac:dyDescent="0.35">
      <c r="A9">
        <f t="shared" si="0"/>
        <v>8</v>
      </c>
      <c r="B9">
        <v>100</v>
      </c>
      <c r="C9">
        <v>327</v>
      </c>
    </row>
    <row r="10" spans="1:4" x14ac:dyDescent="0.35">
      <c r="A10">
        <f t="shared" si="0"/>
        <v>9</v>
      </c>
      <c r="B10">
        <v>103</v>
      </c>
    </row>
    <row r="11" spans="1:4" x14ac:dyDescent="0.35">
      <c r="A11">
        <f t="shared" si="0"/>
        <v>10</v>
      </c>
      <c r="B11">
        <v>106</v>
      </c>
    </row>
    <row r="12" spans="1:4" x14ac:dyDescent="0.35">
      <c r="A12">
        <f t="shared" si="0"/>
        <v>11</v>
      </c>
      <c r="B12">
        <v>115</v>
      </c>
    </row>
    <row r="13" spans="1:4" x14ac:dyDescent="0.35">
      <c r="A13">
        <f t="shared" si="0"/>
        <v>12</v>
      </c>
      <c r="B13">
        <v>178</v>
      </c>
    </row>
    <row r="14" spans="1:4" x14ac:dyDescent="0.35">
      <c r="A14">
        <f t="shared" si="0"/>
        <v>13</v>
      </c>
      <c r="B14">
        <v>181</v>
      </c>
    </row>
    <row r="15" spans="1:4" x14ac:dyDescent="0.35">
      <c r="A15">
        <f t="shared" si="0"/>
        <v>14</v>
      </c>
      <c r="B15">
        <v>122</v>
      </c>
    </row>
    <row r="16" spans="1:4" x14ac:dyDescent="0.35">
      <c r="A16">
        <f t="shared" si="0"/>
        <v>15</v>
      </c>
      <c r="B16">
        <v>75</v>
      </c>
    </row>
    <row r="17" spans="1:4" x14ac:dyDescent="0.35">
      <c r="A17">
        <f t="shared" si="0"/>
        <v>16</v>
      </c>
      <c r="B17">
        <v>125</v>
      </c>
    </row>
    <row r="18" spans="1:4" x14ac:dyDescent="0.35">
      <c r="A18">
        <f t="shared" si="0"/>
        <v>17</v>
      </c>
    </row>
    <row r="19" spans="1:4" x14ac:dyDescent="0.35">
      <c r="A19">
        <f t="shared" si="0"/>
        <v>18</v>
      </c>
      <c r="B19">
        <v>128</v>
      </c>
    </row>
    <row r="20" spans="1:4" x14ac:dyDescent="0.35">
      <c r="A20">
        <f t="shared" si="0"/>
        <v>19</v>
      </c>
      <c r="B20">
        <v>131</v>
      </c>
    </row>
    <row r="21" spans="1:4" x14ac:dyDescent="0.35">
      <c r="A21">
        <f t="shared" si="0"/>
        <v>20</v>
      </c>
      <c r="B21">
        <v>134</v>
      </c>
    </row>
    <row r="22" spans="1:4" x14ac:dyDescent="0.35">
      <c r="A22">
        <f t="shared" si="0"/>
        <v>21</v>
      </c>
      <c r="B22">
        <v>184</v>
      </c>
    </row>
    <row r="23" spans="1:4" x14ac:dyDescent="0.35">
      <c r="A23">
        <f t="shared" si="0"/>
        <v>22</v>
      </c>
      <c r="B23">
        <v>172</v>
      </c>
    </row>
    <row r="24" spans="1:4" x14ac:dyDescent="0.35">
      <c r="A24">
        <f t="shared" si="0"/>
        <v>23</v>
      </c>
      <c r="D24" t="s">
        <v>123</v>
      </c>
    </row>
    <row r="25" spans="1:4" x14ac:dyDescent="0.35">
      <c r="A25">
        <f t="shared" si="0"/>
        <v>24</v>
      </c>
      <c r="B25">
        <v>187</v>
      </c>
    </row>
    <row r="26" spans="1:4" x14ac:dyDescent="0.35">
      <c r="A26">
        <f t="shared" si="0"/>
        <v>25</v>
      </c>
      <c r="B26">
        <v>72</v>
      </c>
    </row>
    <row r="27" spans="1:4" x14ac:dyDescent="0.35">
      <c r="A27">
        <f t="shared" si="0"/>
        <v>26</v>
      </c>
      <c r="B27">
        <v>175</v>
      </c>
    </row>
    <row r="28" spans="1:4" x14ac:dyDescent="0.35">
      <c r="A28">
        <f t="shared" si="0"/>
        <v>27</v>
      </c>
      <c r="B28">
        <v>78</v>
      </c>
    </row>
    <row r="29" spans="1:4" x14ac:dyDescent="0.35">
      <c r="A29">
        <f t="shared" si="0"/>
        <v>28</v>
      </c>
      <c r="B29">
        <v>298</v>
      </c>
    </row>
    <row r="30" spans="1:4" x14ac:dyDescent="0.35">
      <c r="A30">
        <f t="shared" si="0"/>
        <v>29</v>
      </c>
      <c r="B30">
        <v>295</v>
      </c>
      <c r="C30">
        <v>375</v>
      </c>
    </row>
    <row r="31" spans="1:4" x14ac:dyDescent="0.35">
      <c r="A31">
        <f t="shared" si="0"/>
        <v>30</v>
      </c>
      <c r="B31">
        <v>153</v>
      </c>
      <c r="C31">
        <v>354</v>
      </c>
    </row>
    <row r="32" spans="1:4" x14ac:dyDescent="0.35">
      <c r="A32">
        <f t="shared" si="0"/>
        <v>31</v>
      </c>
      <c r="B32">
        <v>144</v>
      </c>
      <c r="C32">
        <v>357</v>
      </c>
    </row>
    <row r="33" spans="1:2" x14ac:dyDescent="0.35">
      <c r="A33">
        <f t="shared" si="0"/>
        <v>32</v>
      </c>
      <c r="B33">
        <v>147</v>
      </c>
    </row>
    <row r="34" spans="1:2" x14ac:dyDescent="0.35">
      <c r="A34">
        <f t="shared" si="0"/>
        <v>33</v>
      </c>
      <c r="B34">
        <v>150</v>
      </c>
    </row>
    <row r="35" spans="1:2" x14ac:dyDescent="0.35">
      <c r="A35">
        <f t="shared" si="0"/>
        <v>34</v>
      </c>
      <c r="B35">
        <v>156</v>
      </c>
    </row>
    <row r="36" spans="1:2" x14ac:dyDescent="0.35">
      <c r="A36">
        <f t="shared" si="0"/>
        <v>35</v>
      </c>
      <c r="B36">
        <v>81</v>
      </c>
    </row>
    <row r="37" spans="1:2" x14ac:dyDescent="0.35">
      <c r="A37">
        <f t="shared" si="0"/>
        <v>36</v>
      </c>
      <c r="B37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Steady_State Sol</vt:lpstr>
      <vt:lpstr>SS Eq in m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shanzay ali</dc:creator>
  <cp:lastModifiedBy>shanzay ali</cp:lastModifiedBy>
  <dcterms:created xsi:type="dcterms:W3CDTF">2024-01-26T18:42:13Z</dcterms:created>
  <dcterms:modified xsi:type="dcterms:W3CDTF">2024-01-27T13:21:27Z</dcterms:modified>
</cp:coreProperties>
</file>