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15" yWindow="4305" windowWidth="15405" windowHeight="2670" firstSheet="5" activeTab="6"/>
  </bookViews>
  <sheets>
    <sheet name="Chart1" sheetId="31" r:id="rId1"/>
    <sheet name="Chart2" sheetId="22" r:id="rId2"/>
    <sheet name="Chart3" sheetId="24" r:id="rId3"/>
    <sheet name="Chart4" sheetId="32" r:id="rId4"/>
    <sheet name="Chart5" sheetId="33" r:id="rId5"/>
    <sheet name="estimation_level" sheetId="20" r:id="rId6"/>
    <sheet name="estimation_growth" sheetId="12" r:id="rId7"/>
    <sheet name="US" sheetId="3" r:id="rId8"/>
    <sheet name="Sheet2" sheetId="11" state="hidden" r:id="rId9"/>
    <sheet name="EU and others" sheetId="13" r:id="rId10"/>
    <sheet name="Bond Portfolio data" sheetId="14" r:id="rId11"/>
  </sheets>
  <definedNames>
    <definedName name="_DLX1.INC">#REF!</definedName>
    <definedName name="_DLX2.INC">#REF!</definedName>
    <definedName name="_DLX3.INC" localSheetId="10">#REF!</definedName>
    <definedName name="_DLX3.INC">#REF!</definedName>
    <definedName name="_DLX4.INC">Sheet2!$A$1:$C$11</definedName>
    <definedName name="_DLX8.INC">#REF!</definedName>
    <definedName name="_DLX9.INC">#REF!</definedName>
    <definedName name="_xlnm._FilterDatabase" localSheetId="7" hidden="1">US!$U$1:$U$675</definedName>
  </definedNames>
  <calcPr calcId="145621"/>
</workbook>
</file>

<file path=xl/calcChain.xml><?xml version="1.0" encoding="utf-8"?>
<calcChain xmlns="http://schemas.openxmlformats.org/spreadsheetml/2006/main">
  <c r="GE7" i="13" l="1"/>
  <c r="GE8" i="13"/>
  <c r="GE9" i="13"/>
  <c r="GE10" i="13"/>
  <c r="GE11" i="13"/>
  <c r="GE12" i="13"/>
  <c r="GE36" i="13" s="1"/>
  <c r="GE13" i="13"/>
  <c r="GE14" i="13"/>
  <c r="GE15" i="13"/>
  <c r="GE16" i="13"/>
  <c r="GE17" i="13"/>
  <c r="GE18" i="13"/>
  <c r="GE19" i="13"/>
  <c r="GE20" i="13"/>
  <c r="GE21" i="13"/>
  <c r="GE22" i="13"/>
  <c r="GE23" i="13"/>
  <c r="GE24" i="13"/>
  <c r="GE25" i="13"/>
  <c r="GE26" i="13"/>
  <c r="GE27" i="13"/>
  <c r="GE28" i="13"/>
  <c r="GE29" i="13"/>
  <c r="GE30" i="13"/>
  <c r="GE31" i="13"/>
  <c r="GE32" i="13"/>
  <c r="GE33" i="13"/>
  <c r="GE34" i="13"/>
  <c r="GE38" i="13" l="1"/>
  <c r="FZ8" i="13" l="1"/>
  <c r="FZ9" i="13"/>
  <c r="FZ10" i="13"/>
  <c r="FZ11" i="13"/>
  <c r="FZ12" i="13"/>
  <c r="FZ13" i="13"/>
  <c r="FZ14" i="13"/>
  <c r="FZ15" i="13"/>
  <c r="FZ16" i="13"/>
  <c r="FZ17" i="13"/>
  <c r="FZ18" i="13"/>
  <c r="FZ19" i="13"/>
  <c r="FZ20" i="13"/>
  <c r="FZ21" i="13"/>
  <c r="FZ22" i="13"/>
  <c r="FZ23" i="13"/>
  <c r="FZ24" i="13"/>
  <c r="FZ25" i="13"/>
  <c r="FZ26" i="13"/>
  <c r="FZ27" i="13"/>
  <c r="FZ28" i="13"/>
  <c r="FZ29" i="13"/>
  <c r="FZ30" i="13"/>
  <c r="FZ31" i="13"/>
  <c r="FZ32" i="13"/>
  <c r="FZ33" i="13"/>
  <c r="FZ34" i="13"/>
  <c r="FZ7" i="13"/>
  <c r="FY8" i="13"/>
  <c r="FY9" i="13"/>
  <c r="FY10" i="13"/>
  <c r="FY11" i="13"/>
  <c r="FY12" i="13"/>
  <c r="FY13" i="13"/>
  <c r="FY14" i="13"/>
  <c r="FY15" i="13"/>
  <c r="FY16" i="13"/>
  <c r="FY17" i="13"/>
  <c r="FY18" i="13"/>
  <c r="FY19" i="13"/>
  <c r="FY20" i="13"/>
  <c r="FY21" i="13"/>
  <c r="FY22" i="13"/>
  <c r="FY23" i="13"/>
  <c r="FY24" i="13"/>
  <c r="FY25" i="13"/>
  <c r="FY26" i="13"/>
  <c r="FY27" i="13"/>
  <c r="FY28" i="13"/>
  <c r="FY29" i="13"/>
  <c r="FY30" i="13"/>
  <c r="FY31" i="13"/>
  <c r="FY32" i="13"/>
  <c r="FY33" i="13"/>
  <c r="FY34" i="13"/>
  <c r="FY7" i="13"/>
  <c r="GB8" i="13"/>
  <c r="GB9" i="13"/>
  <c r="GB10" i="13"/>
  <c r="GB11" i="13"/>
  <c r="GB12" i="13"/>
  <c r="GB13" i="13"/>
  <c r="GB14" i="13"/>
  <c r="GB15" i="13"/>
  <c r="GB16" i="13"/>
  <c r="GB17" i="13"/>
  <c r="GB18" i="13"/>
  <c r="GB19" i="13"/>
  <c r="GB20" i="13"/>
  <c r="GB21" i="13"/>
  <c r="GB22" i="13"/>
  <c r="GB23" i="13"/>
  <c r="GB24" i="13"/>
  <c r="GB25" i="13"/>
  <c r="GB26" i="13"/>
  <c r="GB27" i="13"/>
  <c r="GB28" i="13"/>
  <c r="GB29" i="13"/>
  <c r="GB30" i="13"/>
  <c r="GB31" i="13"/>
  <c r="GB32" i="13"/>
  <c r="GB33" i="13"/>
  <c r="GB34" i="13"/>
  <c r="GB7" i="13"/>
  <c r="GA8" i="13"/>
  <c r="GA9" i="13"/>
  <c r="GA10" i="13"/>
  <c r="GA11" i="13"/>
  <c r="GA12" i="13"/>
  <c r="GA13" i="13"/>
  <c r="GA14" i="13"/>
  <c r="GA15" i="13"/>
  <c r="GA16" i="13"/>
  <c r="GA17" i="13"/>
  <c r="GA18" i="13"/>
  <c r="GA19" i="13"/>
  <c r="GA20" i="13"/>
  <c r="GA21" i="13"/>
  <c r="GA22" i="13"/>
  <c r="GA23" i="13"/>
  <c r="GA24" i="13"/>
  <c r="GA25" i="13"/>
  <c r="GA26" i="13"/>
  <c r="GA27" i="13"/>
  <c r="GA28" i="13"/>
  <c r="GA29" i="13"/>
  <c r="GA30" i="13"/>
  <c r="GA31" i="13"/>
  <c r="GA32" i="13"/>
  <c r="GA33" i="13"/>
  <c r="GA34" i="13"/>
  <c r="GA7" i="13"/>
  <c r="GA35" i="13" l="1"/>
  <c r="GB35" i="13"/>
  <c r="FY35" i="13"/>
  <c r="FZ35" i="13"/>
  <c r="V113" i="12"/>
  <c r="U113" i="12"/>
  <c r="B73" i="12"/>
  <c r="C111" i="12"/>
  <c r="D111" i="12"/>
  <c r="E111" i="12"/>
  <c r="F111" i="12"/>
  <c r="G111" i="12"/>
  <c r="H111" i="12"/>
  <c r="I111" i="12"/>
  <c r="J111" i="12"/>
  <c r="U111" i="12"/>
  <c r="V111" i="12"/>
  <c r="W111" i="12"/>
  <c r="X111" i="12"/>
  <c r="B111" i="12"/>
  <c r="C110" i="12"/>
  <c r="D110" i="12"/>
  <c r="E110" i="12"/>
  <c r="F110" i="12"/>
  <c r="G110" i="12"/>
  <c r="H110" i="12"/>
  <c r="I110" i="12"/>
  <c r="J110" i="12"/>
  <c r="U110" i="12"/>
  <c r="V110" i="12"/>
  <c r="W110" i="12"/>
  <c r="X110" i="12"/>
  <c r="B110" i="12"/>
  <c r="C108" i="12"/>
  <c r="D108" i="12"/>
  <c r="E108" i="12"/>
  <c r="F108" i="12"/>
  <c r="G108" i="12"/>
  <c r="H108" i="12"/>
  <c r="I108" i="12"/>
  <c r="J108" i="12"/>
  <c r="U108" i="12"/>
  <c r="V108" i="12"/>
  <c r="W108" i="12"/>
  <c r="X108" i="12"/>
  <c r="C109" i="12"/>
  <c r="D109" i="12"/>
  <c r="E109" i="12"/>
  <c r="F109" i="12"/>
  <c r="G109" i="12"/>
  <c r="H109" i="12"/>
  <c r="I109" i="12"/>
  <c r="J109" i="12"/>
  <c r="U109" i="12"/>
  <c r="V109" i="12"/>
  <c r="W109" i="12"/>
  <c r="X109" i="12"/>
  <c r="B109" i="12"/>
  <c r="B108" i="12"/>
  <c r="AI78" i="12" l="1"/>
  <c r="AI79" i="12"/>
  <c r="AI80" i="12"/>
  <c r="AI81" i="12"/>
  <c r="AI82" i="12"/>
  <c r="AI83" i="12"/>
  <c r="AI84" i="12"/>
  <c r="AI85" i="12"/>
  <c r="AI86" i="12"/>
  <c r="AI87" i="12"/>
  <c r="AI88" i="12"/>
  <c r="AI89" i="12"/>
  <c r="AI90" i="12"/>
  <c r="AI91" i="12"/>
  <c r="AI92" i="12"/>
  <c r="AI93" i="12"/>
  <c r="AI94" i="12"/>
  <c r="AI95" i="12"/>
  <c r="AI96" i="12"/>
  <c r="AI97" i="12"/>
  <c r="AI98" i="12"/>
  <c r="AI99" i="12"/>
  <c r="AI100" i="12"/>
  <c r="AI101" i="12"/>
  <c r="AI102" i="12"/>
  <c r="AI103" i="12"/>
  <c r="AI104" i="12"/>
  <c r="AI105" i="12"/>
  <c r="B78" i="12"/>
  <c r="C78" i="12"/>
  <c r="D78" i="12"/>
  <c r="E78" i="12"/>
  <c r="F78" i="12"/>
  <c r="F78" i="20" s="1"/>
  <c r="G78" i="12"/>
  <c r="G78" i="20" s="1"/>
  <c r="H78" i="12"/>
  <c r="H78" i="20" s="1"/>
  <c r="I78" i="12"/>
  <c r="I78" i="20" s="1"/>
  <c r="J78" i="12"/>
  <c r="J78" i="20" s="1"/>
  <c r="B79" i="12"/>
  <c r="C79" i="12"/>
  <c r="D79" i="12"/>
  <c r="E79" i="12"/>
  <c r="F79" i="12"/>
  <c r="F79" i="20" s="1"/>
  <c r="G79" i="12"/>
  <c r="G79" i="20" s="1"/>
  <c r="H79" i="12"/>
  <c r="H79" i="20" s="1"/>
  <c r="I79" i="12"/>
  <c r="I79" i="20" s="1"/>
  <c r="J79" i="12"/>
  <c r="J79" i="20" s="1"/>
  <c r="B80" i="12"/>
  <c r="C80" i="12"/>
  <c r="D80" i="12"/>
  <c r="E80" i="12"/>
  <c r="F80" i="12"/>
  <c r="F80" i="20" s="1"/>
  <c r="G80" i="12"/>
  <c r="G80" i="20" s="1"/>
  <c r="H80" i="12"/>
  <c r="H80" i="20" s="1"/>
  <c r="I80" i="12"/>
  <c r="I80" i="20" s="1"/>
  <c r="J80" i="12"/>
  <c r="J80" i="20" s="1"/>
  <c r="B81" i="12"/>
  <c r="C81" i="12"/>
  <c r="D81" i="12"/>
  <c r="E81" i="12"/>
  <c r="F81" i="12"/>
  <c r="F81" i="20" s="1"/>
  <c r="G81" i="12"/>
  <c r="G81" i="20" s="1"/>
  <c r="H81" i="12"/>
  <c r="H81" i="20" s="1"/>
  <c r="I81" i="12"/>
  <c r="I81" i="20" s="1"/>
  <c r="J81" i="12"/>
  <c r="J81" i="20" s="1"/>
  <c r="B82" i="12"/>
  <c r="C82" i="12"/>
  <c r="D82" i="12"/>
  <c r="E82" i="12"/>
  <c r="F82" i="12"/>
  <c r="F82" i="20" s="1"/>
  <c r="G82" i="12"/>
  <c r="G82" i="20" s="1"/>
  <c r="H82" i="12"/>
  <c r="H82" i="20" s="1"/>
  <c r="I82" i="12"/>
  <c r="I82" i="20" s="1"/>
  <c r="J82" i="12"/>
  <c r="J82" i="20" s="1"/>
  <c r="B83" i="12"/>
  <c r="C83" i="12"/>
  <c r="D83" i="12"/>
  <c r="E83" i="12"/>
  <c r="F83" i="12"/>
  <c r="F83" i="20" s="1"/>
  <c r="G83" i="12"/>
  <c r="G83" i="20" s="1"/>
  <c r="H83" i="12"/>
  <c r="H83" i="20" s="1"/>
  <c r="I83" i="12"/>
  <c r="I83" i="20" s="1"/>
  <c r="J83" i="12"/>
  <c r="J83" i="20" s="1"/>
  <c r="B84" i="12"/>
  <c r="C84" i="12"/>
  <c r="D84" i="12"/>
  <c r="E84" i="12"/>
  <c r="F84" i="12"/>
  <c r="F84" i="20" s="1"/>
  <c r="G84" i="12"/>
  <c r="G84" i="20" s="1"/>
  <c r="H84" i="12"/>
  <c r="H84" i="20" s="1"/>
  <c r="I84" i="12"/>
  <c r="I84" i="20" s="1"/>
  <c r="J84" i="12"/>
  <c r="J84" i="20" s="1"/>
  <c r="B85" i="12"/>
  <c r="C85" i="12"/>
  <c r="D85" i="12"/>
  <c r="E85" i="12"/>
  <c r="F85" i="12"/>
  <c r="F85" i="20" s="1"/>
  <c r="G85" i="12"/>
  <c r="G85" i="20" s="1"/>
  <c r="H85" i="12"/>
  <c r="H85" i="20" s="1"/>
  <c r="I85" i="12"/>
  <c r="I85" i="20" s="1"/>
  <c r="J85" i="12"/>
  <c r="J85" i="20" s="1"/>
  <c r="B86" i="12"/>
  <c r="C86" i="12"/>
  <c r="D86" i="12"/>
  <c r="E86" i="12"/>
  <c r="F86" i="12"/>
  <c r="F86" i="20" s="1"/>
  <c r="G86" i="12"/>
  <c r="G86" i="20" s="1"/>
  <c r="H86" i="12"/>
  <c r="H86" i="20" s="1"/>
  <c r="I86" i="12"/>
  <c r="I86" i="20" s="1"/>
  <c r="J86" i="12"/>
  <c r="J86" i="20" s="1"/>
  <c r="B87" i="12"/>
  <c r="C87" i="12"/>
  <c r="D87" i="12"/>
  <c r="E87" i="12"/>
  <c r="F87" i="12"/>
  <c r="F87" i="20" s="1"/>
  <c r="G87" i="12"/>
  <c r="G87" i="20" s="1"/>
  <c r="H87" i="12"/>
  <c r="H87" i="20" s="1"/>
  <c r="I87" i="12"/>
  <c r="I87" i="20" s="1"/>
  <c r="J87" i="12"/>
  <c r="J87" i="20" s="1"/>
  <c r="B88" i="12"/>
  <c r="C88" i="12"/>
  <c r="D88" i="12"/>
  <c r="E88" i="12"/>
  <c r="F88" i="12"/>
  <c r="F88" i="20" s="1"/>
  <c r="G88" i="12"/>
  <c r="G88" i="20" s="1"/>
  <c r="H88" i="12"/>
  <c r="H88" i="20" s="1"/>
  <c r="I88" i="12"/>
  <c r="I88" i="20" s="1"/>
  <c r="J88" i="12"/>
  <c r="J88" i="20" s="1"/>
  <c r="B89" i="12"/>
  <c r="C89" i="12"/>
  <c r="D89" i="12"/>
  <c r="E89" i="12"/>
  <c r="F89" i="12"/>
  <c r="F89" i="20" s="1"/>
  <c r="G89" i="12"/>
  <c r="G89" i="20" s="1"/>
  <c r="H89" i="12"/>
  <c r="H89" i="20" s="1"/>
  <c r="I89" i="12"/>
  <c r="I89" i="20" s="1"/>
  <c r="J89" i="12"/>
  <c r="J89" i="20" s="1"/>
  <c r="B90" i="12"/>
  <c r="C90" i="12"/>
  <c r="D90" i="12"/>
  <c r="E90" i="12"/>
  <c r="F90" i="12"/>
  <c r="F90" i="20" s="1"/>
  <c r="G90" i="12"/>
  <c r="G90" i="20" s="1"/>
  <c r="H90" i="12"/>
  <c r="H90" i="20" s="1"/>
  <c r="I90" i="12"/>
  <c r="I90" i="20" s="1"/>
  <c r="J90" i="12"/>
  <c r="J90" i="20" s="1"/>
  <c r="B91" i="12"/>
  <c r="C91" i="12"/>
  <c r="D91" i="12"/>
  <c r="E91" i="12"/>
  <c r="F91" i="12"/>
  <c r="F91" i="20" s="1"/>
  <c r="G91" i="12"/>
  <c r="G91" i="20" s="1"/>
  <c r="H91" i="12"/>
  <c r="H91" i="20" s="1"/>
  <c r="I91" i="12"/>
  <c r="I91" i="20" s="1"/>
  <c r="J91" i="12"/>
  <c r="J91" i="20" s="1"/>
  <c r="B92" i="12"/>
  <c r="C92" i="12"/>
  <c r="D92" i="12"/>
  <c r="E92" i="12"/>
  <c r="F92" i="12"/>
  <c r="F92" i="20" s="1"/>
  <c r="G92" i="12"/>
  <c r="G92" i="20" s="1"/>
  <c r="H92" i="12"/>
  <c r="H92" i="20" s="1"/>
  <c r="I92" i="12"/>
  <c r="I92" i="20" s="1"/>
  <c r="J92" i="12"/>
  <c r="J92" i="20" s="1"/>
  <c r="B93" i="12"/>
  <c r="C93" i="12"/>
  <c r="D93" i="12"/>
  <c r="E93" i="12"/>
  <c r="F93" i="12"/>
  <c r="F93" i="20" s="1"/>
  <c r="G93" i="12"/>
  <c r="G93" i="20" s="1"/>
  <c r="H93" i="12"/>
  <c r="H93" i="20" s="1"/>
  <c r="I93" i="12"/>
  <c r="I93" i="20" s="1"/>
  <c r="J93" i="12"/>
  <c r="J93" i="20" s="1"/>
  <c r="B94" i="12"/>
  <c r="C94" i="12"/>
  <c r="D94" i="12"/>
  <c r="E94" i="12"/>
  <c r="F94" i="12"/>
  <c r="F94" i="20" s="1"/>
  <c r="G94" i="12"/>
  <c r="G94" i="20" s="1"/>
  <c r="H94" i="12"/>
  <c r="H94" i="20" s="1"/>
  <c r="I94" i="12"/>
  <c r="I94" i="20" s="1"/>
  <c r="J94" i="12"/>
  <c r="J94" i="20" s="1"/>
  <c r="B95" i="12"/>
  <c r="C95" i="12"/>
  <c r="D95" i="12"/>
  <c r="E95" i="12"/>
  <c r="F95" i="12"/>
  <c r="F95" i="20" s="1"/>
  <c r="G95" i="12"/>
  <c r="G95" i="20" s="1"/>
  <c r="H95" i="12"/>
  <c r="H95" i="20" s="1"/>
  <c r="I95" i="12"/>
  <c r="I95" i="20" s="1"/>
  <c r="J95" i="12"/>
  <c r="J95" i="20" s="1"/>
  <c r="B96" i="12"/>
  <c r="C96" i="12"/>
  <c r="D96" i="12"/>
  <c r="E96" i="12"/>
  <c r="F96" i="12"/>
  <c r="F96" i="20" s="1"/>
  <c r="G96" i="12"/>
  <c r="G96" i="20" s="1"/>
  <c r="H96" i="12"/>
  <c r="H96" i="20" s="1"/>
  <c r="I96" i="12"/>
  <c r="I96" i="20" s="1"/>
  <c r="J96" i="12"/>
  <c r="J96" i="20" s="1"/>
  <c r="B97" i="12"/>
  <c r="C97" i="12"/>
  <c r="D97" i="12"/>
  <c r="E97" i="12"/>
  <c r="F97" i="12"/>
  <c r="F97" i="20" s="1"/>
  <c r="G97" i="12"/>
  <c r="G97" i="20" s="1"/>
  <c r="H97" i="12"/>
  <c r="H97" i="20" s="1"/>
  <c r="I97" i="12"/>
  <c r="I97" i="20" s="1"/>
  <c r="J97" i="12"/>
  <c r="J97" i="20" s="1"/>
  <c r="B98" i="12"/>
  <c r="C98" i="12"/>
  <c r="D98" i="12"/>
  <c r="E98" i="12"/>
  <c r="F98" i="12"/>
  <c r="F98" i="20" s="1"/>
  <c r="G98" i="12"/>
  <c r="G98" i="20" s="1"/>
  <c r="H98" i="12"/>
  <c r="H98" i="20" s="1"/>
  <c r="I98" i="12"/>
  <c r="I98" i="20" s="1"/>
  <c r="J98" i="12"/>
  <c r="J98" i="20" s="1"/>
  <c r="B99" i="12"/>
  <c r="C99" i="12"/>
  <c r="D99" i="12"/>
  <c r="E99" i="12"/>
  <c r="F99" i="12"/>
  <c r="F99" i="20" s="1"/>
  <c r="G99" i="12"/>
  <c r="G99" i="20" s="1"/>
  <c r="H99" i="12"/>
  <c r="H99" i="20" s="1"/>
  <c r="I99" i="12"/>
  <c r="I99" i="20" s="1"/>
  <c r="J99" i="12"/>
  <c r="J99" i="20" s="1"/>
  <c r="B100" i="12"/>
  <c r="C100" i="12"/>
  <c r="D100" i="12"/>
  <c r="E100" i="12"/>
  <c r="F100" i="12"/>
  <c r="F100" i="20" s="1"/>
  <c r="G100" i="12"/>
  <c r="G100" i="20" s="1"/>
  <c r="H100" i="12"/>
  <c r="H100" i="20" s="1"/>
  <c r="I100" i="12"/>
  <c r="I100" i="20" s="1"/>
  <c r="J100" i="12"/>
  <c r="J100" i="20" s="1"/>
  <c r="B101" i="12"/>
  <c r="C101" i="12"/>
  <c r="D101" i="12"/>
  <c r="E101" i="12"/>
  <c r="F101" i="12"/>
  <c r="F101" i="20" s="1"/>
  <c r="G101" i="12"/>
  <c r="G101" i="20" s="1"/>
  <c r="H101" i="12"/>
  <c r="H101" i="20" s="1"/>
  <c r="I101" i="12"/>
  <c r="I101" i="20" s="1"/>
  <c r="J101" i="12"/>
  <c r="J101" i="20" s="1"/>
  <c r="B102" i="12"/>
  <c r="C102" i="12"/>
  <c r="D102" i="12"/>
  <c r="E102" i="12"/>
  <c r="F102" i="12"/>
  <c r="F102" i="20" s="1"/>
  <c r="G102" i="12"/>
  <c r="G102" i="20" s="1"/>
  <c r="H102" i="12"/>
  <c r="H102" i="20" s="1"/>
  <c r="I102" i="12"/>
  <c r="I102" i="20" s="1"/>
  <c r="J102" i="12"/>
  <c r="J102" i="20" s="1"/>
  <c r="B103" i="12"/>
  <c r="C103" i="12"/>
  <c r="D103" i="12"/>
  <c r="E103" i="12"/>
  <c r="F103" i="12"/>
  <c r="F103" i="20" s="1"/>
  <c r="G103" i="12"/>
  <c r="G103" i="20" s="1"/>
  <c r="H103" i="12"/>
  <c r="H103" i="20" s="1"/>
  <c r="I103" i="12"/>
  <c r="I103" i="20" s="1"/>
  <c r="J103" i="12"/>
  <c r="J103" i="20" s="1"/>
  <c r="B104" i="12"/>
  <c r="C104" i="12"/>
  <c r="D104" i="12"/>
  <c r="E104" i="12"/>
  <c r="F104" i="12"/>
  <c r="F104" i="20" s="1"/>
  <c r="G104" i="12"/>
  <c r="G104" i="20" s="1"/>
  <c r="H104" i="12"/>
  <c r="H104" i="20" s="1"/>
  <c r="I104" i="12"/>
  <c r="I104" i="20" s="1"/>
  <c r="J104" i="12"/>
  <c r="J104" i="20" s="1"/>
  <c r="B105" i="12"/>
  <c r="C105" i="12"/>
  <c r="D105" i="12"/>
  <c r="E105" i="12"/>
  <c r="F105" i="12"/>
  <c r="F105" i="20" s="1"/>
  <c r="G105" i="12"/>
  <c r="G105" i="20" s="1"/>
  <c r="H105" i="12"/>
  <c r="H105" i="20" s="1"/>
  <c r="I105" i="12"/>
  <c r="I105" i="20" s="1"/>
  <c r="J105" i="12"/>
  <c r="J105" i="20" s="1"/>
  <c r="AP3" i="20" l="1"/>
  <c r="AP4" i="20"/>
  <c r="AP5" i="20"/>
  <c r="AP6" i="20"/>
  <c r="AP7" i="20"/>
  <c r="AP8" i="20"/>
  <c r="AP9" i="20"/>
  <c r="AP10" i="20"/>
  <c r="AP11" i="20"/>
  <c r="AP12" i="20"/>
  <c r="AP13" i="20"/>
  <c r="AP14" i="20"/>
  <c r="AP15" i="20"/>
  <c r="AP16" i="20"/>
  <c r="AP17" i="20"/>
  <c r="AP18" i="20"/>
  <c r="AP19" i="20"/>
  <c r="AP20" i="20"/>
  <c r="AP21" i="20"/>
  <c r="AP22" i="20"/>
  <c r="AP23" i="20"/>
  <c r="AP24" i="20"/>
  <c r="AP25" i="20"/>
  <c r="AP26" i="20"/>
  <c r="AP27" i="20"/>
  <c r="AP28" i="20"/>
  <c r="AP29" i="20"/>
  <c r="AP30" i="20"/>
  <c r="AP31" i="20"/>
  <c r="AP32" i="20"/>
  <c r="AP33" i="20"/>
  <c r="AP34" i="20"/>
  <c r="AP35" i="20"/>
  <c r="AP36" i="20"/>
  <c r="AP37" i="20"/>
  <c r="AP38" i="20"/>
  <c r="AP39" i="20"/>
  <c r="AP40" i="20"/>
  <c r="AP41" i="20"/>
  <c r="AP42" i="20"/>
  <c r="AP43" i="20"/>
  <c r="AP44" i="20"/>
  <c r="AP45" i="20"/>
  <c r="AP46" i="20"/>
  <c r="AP47" i="20"/>
  <c r="AP48" i="20"/>
  <c r="AP49" i="20"/>
  <c r="AP50" i="20"/>
  <c r="AP51" i="20"/>
  <c r="AP52" i="20"/>
  <c r="AP53" i="20"/>
  <c r="AP54" i="20"/>
  <c r="AP55" i="20"/>
  <c r="AP56" i="20"/>
  <c r="AP57" i="20"/>
  <c r="AP58" i="20"/>
  <c r="AP59" i="20"/>
  <c r="AP60" i="20"/>
  <c r="AP61" i="20"/>
  <c r="AP62" i="20"/>
  <c r="AP63" i="20"/>
  <c r="AP64" i="20"/>
  <c r="AP65" i="20"/>
  <c r="AP66" i="20"/>
  <c r="AP67" i="20"/>
  <c r="AP68" i="20"/>
  <c r="AP69" i="20"/>
  <c r="AP70" i="20"/>
  <c r="AP71" i="20"/>
  <c r="AP72" i="20"/>
  <c r="AP73" i="20"/>
  <c r="AP74" i="20"/>
  <c r="AP75" i="20"/>
  <c r="AP76" i="20"/>
  <c r="AP77" i="20"/>
  <c r="AP2" i="20"/>
  <c r="B2" i="12" l="1"/>
  <c r="AJ4" i="12"/>
  <c r="AK4" i="12"/>
  <c r="AJ5" i="12"/>
  <c r="AK5" i="12"/>
  <c r="AJ6" i="12"/>
  <c r="AK6" i="12"/>
  <c r="AJ7" i="12"/>
  <c r="AK7" i="12"/>
  <c r="AJ8" i="12"/>
  <c r="AK8" i="12"/>
  <c r="AJ9" i="12"/>
  <c r="AK9" i="12"/>
  <c r="AJ10" i="12"/>
  <c r="AK10" i="12"/>
  <c r="AJ11" i="12"/>
  <c r="AK11" i="12"/>
  <c r="AJ12" i="12"/>
  <c r="AK12" i="12"/>
  <c r="AJ13" i="12"/>
  <c r="AK13" i="12"/>
  <c r="AJ14" i="12"/>
  <c r="AK14" i="12"/>
  <c r="AJ15" i="12"/>
  <c r="AK15" i="12"/>
  <c r="AJ16" i="12"/>
  <c r="AK16" i="12"/>
  <c r="AJ17" i="12"/>
  <c r="AK17" i="12"/>
  <c r="AJ18" i="12"/>
  <c r="AK18" i="12"/>
  <c r="AJ19" i="12"/>
  <c r="AK19" i="12"/>
  <c r="AJ20" i="12"/>
  <c r="AK20" i="12"/>
  <c r="AJ21" i="12"/>
  <c r="AK21" i="12"/>
  <c r="AJ22" i="12"/>
  <c r="AK22" i="12"/>
  <c r="AJ23" i="12"/>
  <c r="AK23" i="12"/>
  <c r="AJ24" i="12"/>
  <c r="AK24" i="12"/>
  <c r="AJ25" i="12"/>
  <c r="AK25" i="12"/>
  <c r="AJ26" i="12"/>
  <c r="AK26" i="12"/>
  <c r="AJ27" i="12"/>
  <c r="AK27" i="12"/>
  <c r="AJ28" i="12"/>
  <c r="AK28" i="12"/>
  <c r="AJ29" i="12"/>
  <c r="AK29" i="12"/>
  <c r="AJ30" i="12"/>
  <c r="AK30" i="12"/>
  <c r="AJ31" i="12"/>
  <c r="AK31" i="12"/>
  <c r="AJ32" i="12"/>
  <c r="AK32" i="12"/>
  <c r="AJ33" i="12"/>
  <c r="AK33" i="12"/>
  <c r="AJ34" i="12"/>
  <c r="AK34" i="12"/>
  <c r="AJ35" i="12"/>
  <c r="AK35" i="12"/>
  <c r="AJ36" i="12"/>
  <c r="AK36" i="12"/>
  <c r="AJ37" i="12"/>
  <c r="AK37" i="12"/>
  <c r="AJ38" i="12"/>
  <c r="AK38" i="12"/>
  <c r="AJ39" i="12"/>
  <c r="AK39" i="12"/>
  <c r="AJ40" i="12"/>
  <c r="AK40" i="12"/>
  <c r="AJ41" i="12"/>
  <c r="AK41" i="12"/>
  <c r="AJ42" i="12"/>
  <c r="AK42" i="12"/>
  <c r="AJ43" i="12"/>
  <c r="AK43" i="12"/>
  <c r="AJ44" i="12"/>
  <c r="AK44" i="12"/>
  <c r="AJ45" i="12"/>
  <c r="AK45" i="12"/>
  <c r="AJ46" i="12"/>
  <c r="AK46" i="12"/>
  <c r="AJ47" i="12"/>
  <c r="AK47" i="12"/>
  <c r="AJ48" i="12"/>
  <c r="AK48" i="12"/>
  <c r="AJ49" i="12"/>
  <c r="AK49" i="12"/>
  <c r="AJ50" i="12"/>
  <c r="AK50" i="12"/>
  <c r="AJ51" i="12"/>
  <c r="AK51" i="12"/>
  <c r="AJ52" i="12"/>
  <c r="AK52" i="12"/>
  <c r="AJ53" i="12"/>
  <c r="AK53" i="12"/>
  <c r="AJ54" i="12"/>
  <c r="AK54" i="12"/>
  <c r="AJ55" i="12"/>
  <c r="AK55" i="12"/>
  <c r="AJ56" i="12"/>
  <c r="AK56" i="12"/>
  <c r="AJ57" i="12"/>
  <c r="AK57" i="12"/>
  <c r="AJ58" i="12"/>
  <c r="AK58" i="12"/>
  <c r="AJ59" i="12"/>
  <c r="AK59" i="12"/>
  <c r="AJ60" i="12"/>
  <c r="AK60" i="12"/>
  <c r="AJ61" i="12"/>
  <c r="AK61" i="12"/>
  <c r="AJ62" i="12"/>
  <c r="AK62" i="12"/>
  <c r="AJ63" i="12"/>
  <c r="AK63" i="12"/>
  <c r="AJ64" i="12"/>
  <c r="AK64" i="12"/>
  <c r="AJ65" i="12"/>
  <c r="AK65" i="12"/>
  <c r="AJ66" i="12"/>
  <c r="AK66" i="12"/>
  <c r="AJ67" i="12"/>
  <c r="AK67" i="12"/>
  <c r="AJ68" i="12"/>
  <c r="AK68" i="12"/>
  <c r="AJ69" i="12"/>
  <c r="AK69" i="12"/>
  <c r="AJ70" i="12"/>
  <c r="AK70" i="12"/>
  <c r="AJ71" i="12"/>
  <c r="AK71" i="12"/>
  <c r="AJ72" i="12"/>
  <c r="AK72" i="12"/>
  <c r="AJ73" i="12"/>
  <c r="AK73" i="12"/>
  <c r="AJ74" i="12"/>
  <c r="AK74" i="12"/>
  <c r="AJ75" i="12"/>
  <c r="AK75" i="12"/>
  <c r="AJ76" i="12"/>
  <c r="AK76" i="12"/>
  <c r="AJ77" i="12"/>
  <c r="AK77" i="12"/>
  <c r="AK3" i="12"/>
  <c r="AJ3" i="12"/>
  <c r="AI168" i="14" l="1"/>
  <c r="AI169" i="14"/>
  <c r="AI170" i="14"/>
  <c r="AI171" i="14"/>
  <c r="AI172" i="14"/>
  <c r="AI173" i="14"/>
  <c r="AI174" i="14"/>
  <c r="AI175" i="14"/>
  <c r="AI176" i="14"/>
  <c r="AI177" i="14"/>
  <c r="AI178" i="14"/>
  <c r="AI179" i="14"/>
  <c r="AI180" i="14"/>
  <c r="AI181" i="14"/>
  <c r="AI182" i="14"/>
  <c r="AI183" i="14"/>
  <c r="AI184" i="14"/>
  <c r="AI185" i="14"/>
  <c r="AI186" i="14"/>
  <c r="AI187" i="14"/>
  <c r="AI167" i="14"/>
  <c r="AI2" i="20" l="1"/>
  <c r="AH2" i="20"/>
  <c r="AI3" i="12"/>
  <c r="AI4" i="12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AI49" i="12"/>
  <c r="AI50" i="12"/>
  <c r="AI51" i="12"/>
  <c r="AI52" i="12"/>
  <c r="AI53" i="12"/>
  <c r="AI54" i="12"/>
  <c r="AI55" i="12"/>
  <c r="AI56" i="12"/>
  <c r="AI57" i="12"/>
  <c r="AI58" i="12"/>
  <c r="AI59" i="12"/>
  <c r="AI60" i="12"/>
  <c r="AI61" i="12"/>
  <c r="AI62" i="12"/>
  <c r="AI63" i="12"/>
  <c r="AI64" i="12"/>
  <c r="AI65" i="12"/>
  <c r="AI66" i="12"/>
  <c r="AI67" i="12"/>
  <c r="AI68" i="12"/>
  <c r="AI69" i="12"/>
  <c r="AI70" i="12"/>
  <c r="AI71" i="12"/>
  <c r="AI72" i="12"/>
  <c r="AI73" i="12"/>
  <c r="AI74" i="12"/>
  <c r="AI75" i="12"/>
  <c r="AI76" i="12"/>
  <c r="AI77" i="12"/>
  <c r="AI2" i="12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AS80" i="13"/>
  <c r="AS81" i="13"/>
  <c r="AS82" i="13"/>
  <c r="AS83" i="13"/>
  <c r="AS84" i="13"/>
  <c r="AS85" i="13"/>
  <c r="AS86" i="13"/>
  <c r="AS87" i="13"/>
  <c r="AS88" i="13"/>
  <c r="AS89" i="13"/>
  <c r="AS90" i="13"/>
  <c r="AS91" i="13"/>
  <c r="AS92" i="13"/>
  <c r="AS93" i="13"/>
  <c r="AS94" i="13"/>
  <c r="AS95" i="13"/>
  <c r="AS96" i="13"/>
  <c r="AS97" i="13"/>
  <c r="AS98" i="13"/>
  <c r="AS99" i="13"/>
  <c r="AS100" i="13"/>
  <c r="AS101" i="13"/>
  <c r="AS102" i="13"/>
  <c r="AS103" i="13"/>
  <c r="AS104" i="13"/>
  <c r="AS105" i="13"/>
  <c r="AS106" i="13"/>
  <c r="AS107" i="13"/>
  <c r="AS108" i="13"/>
  <c r="AS109" i="13"/>
  <c r="AS110" i="13"/>
  <c r="AS111" i="13"/>
  <c r="AS112" i="13"/>
  <c r="AS17" i="13"/>
  <c r="AI3" i="20" l="1"/>
  <c r="AI4" i="20" s="1"/>
  <c r="AI5" i="20" s="1"/>
  <c r="AI6" i="20" s="1"/>
  <c r="AI7" i="20" s="1"/>
  <c r="AI8" i="20" s="1"/>
  <c r="AI9" i="20" s="1"/>
  <c r="AI10" i="20" s="1"/>
  <c r="AI11" i="20" s="1"/>
  <c r="AI12" i="20" s="1"/>
  <c r="AI13" i="20" s="1"/>
  <c r="AI14" i="20" s="1"/>
  <c r="AI15" i="20" s="1"/>
  <c r="AI16" i="20" s="1"/>
  <c r="AI17" i="20" s="1"/>
  <c r="AI18" i="20" s="1"/>
  <c r="AI19" i="20" s="1"/>
  <c r="AI20" i="20" s="1"/>
  <c r="AI21" i="20" s="1"/>
  <c r="AI22" i="20" s="1"/>
  <c r="AI23" i="20" s="1"/>
  <c r="AI24" i="20" s="1"/>
  <c r="AI25" i="20" s="1"/>
  <c r="AI26" i="20" s="1"/>
  <c r="AI27" i="20" s="1"/>
  <c r="AI28" i="20" s="1"/>
  <c r="AI29" i="20" s="1"/>
  <c r="AI30" i="20" s="1"/>
  <c r="AI31" i="20" s="1"/>
  <c r="AI32" i="20" s="1"/>
  <c r="AI33" i="20" s="1"/>
  <c r="AI34" i="20" s="1"/>
  <c r="AI35" i="20" s="1"/>
  <c r="AI36" i="20" s="1"/>
  <c r="AI37" i="20" s="1"/>
  <c r="AI38" i="20" s="1"/>
  <c r="AI39" i="20" s="1"/>
  <c r="AI40" i="20" s="1"/>
  <c r="AI41" i="20" s="1"/>
  <c r="AI42" i="20" s="1"/>
  <c r="AI43" i="20" s="1"/>
  <c r="AI44" i="20" s="1"/>
  <c r="AI45" i="20" s="1"/>
  <c r="AI46" i="20" s="1"/>
  <c r="AI47" i="20" s="1"/>
  <c r="AI48" i="20" s="1"/>
  <c r="AI49" i="20" s="1"/>
  <c r="AI50" i="20" s="1"/>
  <c r="AI51" i="20" s="1"/>
  <c r="AI52" i="20" s="1"/>
  <c r="AI53" i="20" s="1"/>
  <c r="AI54" i="20" s="1"/>
  <c r="AI55" i="20" s="1"/>
  <c r="AI56" i="20" s="1"/>
  <c r="AI57" i="20" s="1"/>
  <c r="AI58" i="20" s="1"/>
  <c r="AI59" i="20" s="1"/>
  <c r="AI60" i="20" s="1"/>
  <c r="AI61" i="20" s="1"/>
  <c r="AI62" i="20" s="1"/>
  <c r="AI63" i="20" s="1"/>
  <c r="AI64" i="20" s="1"/>
  <c r="AI65" i="20" s="1"/>
  <c r="AI66" i="20" s="1"/>
  <c r="AI67" i="20" s="1"/>
  <c r="AI68" i="20" s="1"/>
  <c r="AI69" i="20" s="1"/>
  <c r="AI70" i="20" s="1"/>
  <c r="AI71" i="20" s="1"/>
  <c r="AI72" i="20" s="1"/>
  <c r="AI73" i="20" s="1"/>
  <c r="AI74" i="20" s="1"/>
  <c r="AI75" i="20" s="1"/>
  <c r="AI76" i="20" s="1"/>
  <c r="AI77" i="20" s="1"/>
  <c r="AI78" i="20" s="1"/>
  <c r="AI79" i="20" s="1"/>
  <c r="AI80" i="20" s="1"/>
  <c r="AI81" i="20" s="1"/>
  <c r="AI82" i="20" s="1"/>
  <c r="AI83" i="20" s="1"/>
  <c r="AI84" i="20" s="1"/>
  <c r="AI85" i="20" s="1"/>
  <c r="AI86" i="20" s="1"/>
  <c r="AI87" i="20" s="1"/>
  <c r="AI88" i="20" s="1"/>
  <c r="AI89" i="20" s="1"/>
  <c r="AI90" i="20" s="1"/>
  <c r="AI91" i="20" s="1"/>
  <c r="AI92" i="20" s="1"/>
  <c r="AI93" i="20" s="1"/>
  <c r="AI94" i="20" s="1"/>
  <c r="AI95" i="20" s="1"/>
  <c r="AI96" i="20" s="1"/>
  <c r="AI97" i="20" s="1"/>
  <c r="AI98" i="20" s="1"/>
  <c r="AI99" i="20" s="1"/>
  <c r="AI100" i="20" s="1"/>
  <c r="AI101" i="20" s="1"/>
  <c r="AI102" i="20" s="1"/>
  <c r="AI103" i="20" s="1"/>
  <c r="AI104" i="20" s="1"/>
  <c r="AI105" i="20" s="1"/>
  <c r="DU42" i="14"/>
  <c r="DU43" i="14"/>
  <c r="DU44" i="14"/>
  <c r="DU45" i="14"/>
  <c r="DU46" i="14"/>
  <c r="DU47" i="14"/>
  <c r="DU48" i="14"/>
  <c r="DU49" i="14"/>
  <c r="DU50" i="14"/>
  <c r="DU51" i="14"/>
  <c r="DU52" i="14"/>
  <c r="DU53" i="14"/>
  <c r="DU54" i="14"/>
  <c r="DU55" i="14"/>
  <c r="DU56" i="14"/>
  <c r="DU57" i="14"/>
  <c r="DU58" i="14"/>
  <c r="DU59" i="14"/>
  <c r="DU60" i="14"/>
  <c r="DU61" i="14"/>
  <c r="DU62" i="14"/>
  <c r="DU63" i="14"/>
  <c r="DU64" i="14"/>
  <c r="DU65" i="14"/>
  <c r="DU66" i="14"/>
  <c r="DU67" i="14"/>
  <c r="DU68" i="14"/>
  <c r="DU69" i="14"/>
  <c r="DU70" i="14"/>
  <c r="DU71" i="14"/>
  <c r="DU72" i="14"/>
  <c r="DU73" i="14"/>
  <c r="DU74" i="14"/>
  <c r="DU75" i="14"/>
  <c r="DU76" i="14"/>
  <c r="DU77" i="14"/>
  <c r="DU78" i="14"/>
  <c r="DU79" i="14"/>
  <c r="DU80" i="14"/>
  <c r="DU81" i="14"/>
  <c r="DU82" i="14"/>
  <c r="DU83" i="14"/>
  <c r="DU84" i="14"/>
  <c r="DU85" i="14"/>
  <c r="DU86" i="14"/>
  <c r="DU87" i="14"/>
  <c r="DU88" i="14"/>
  <c r="DU89" i="14"/>
  <c r="DU90" i="14"/>
  <c r="DU91" i="14"/>
  <c r="DU92" i="14"/>
  <c r="DU93" i="14"/>
  <c r="DU94" i="14"/>
  <c r="DU95" i="14"/>
  <c r="DU96" i="14"/>
  <c r="DU97" i="14"/>
  <c r="DU98" i="14"/>
  <c r="DU99" i="14"/>
  <c r="DU100" i="14"/>
  <c r="DU101" i="14"/>
  <c r="DU102" i="14"/>
  <c r="DU103" i="14"/>
  <c r="DU104" i="14"/>
  <c r="DU105" i="14"/>
  <c r="DU106" i="14"/>
  <c r="DU107" i="14"/>
  <c r="DU108" i="14"/>
  <c r="DU109" i="14"/>
  <c r="DU110" i="14"/>
  <c r="DU111" i="14"/>
  <c r="DU112" i="14"/>
  <c r="DU113" i="14"/>
  <c r="DU114" i="14"/>
  <c r="DU115" i="14"/>
  <c r="DU116" i="14"/>
  <c r="DU117" i="14"/>
  <c r="DU118" i="14"/>
  <c r="DU119" i="14"/>
  <c r="DU120" i="14"/>
  <c r="DU121" i="14"/>
  <c r="DU122" i="14"/>
  <c r="DU123" i="14"/>
  <c r="DU124" i="14"/>
  <c r="DU41" i="14"/>
  <c r="L2" i="20"/>
  <c r="M2" i="20"/>
  <c r="N2" i="20"/>
  <c r="K2" i="20"/>
  <c r="E2" i="20"/>
  <c r="B2" i="20"/>
  <c r="C2" i="20"/>
  <c r="D2" i="20"/>
  <c r="B3" i="12" l="1"/>
  <c r="C3" i="12"/>
  <c r="D3" i="12"/>
  <c r="E3" i="12"/>
  <c r="F3" i="12"/>
  <c r="G3" i="12"/>
  <c r="H3" i="12"/>
  <c r="I3" i="12"/>
  <c r="J3" i="12"/>
  <c r="B4" i="12"/>
  <c r="C4" i="12"/>
  <c r="D4" i="12"/>
  <c r="E4" i="12"/>
  <c r="F4" i="12"/>
  <c r="F4" i="20" s="1"/>
  <c r="G4" i="12"/>
  <c r="G4" i="20" s="1"/>
  <c r="H4" i="12"/>
  <c r="H4" i="20" s="1"/>
  <c r="I4" i="12"/>
  <c r="J4" i="12"/>
  <c r="B5" i="12"/>
  <c r="C5" i="12"/>
  <c r="D5" i="12"/>
  <c r="E5" i="12"/>
  <c r="F5" i="12"/>
  <c r="G5" i="12"/>
  <c r="H5" i="12"/>
  <c r="I5" i="12"/>
  <c r="J5" i="12"/>
  <c r="B6" i="12"/>
  <c r="C6" i="12"/>
  <c r="D6" i="12"/>
  <c r="E6" i="12"/>
  <c r="F6" i="12"/>
  <c r="G6" i="12"/>
  <c r="H6" i="12"/>
  <c r="I6" i="12"/>
  <c r="J6" i="12"/>
  <c r="B7" i="12"/>
  <c r="C7" i="12"/>
  <c r="D7" i="12"/>
  <c r="E7" i="12"/>
  <c r="F7" i="12"/>
  <c r="G7" i="12"/>
  <c r="H7" i="12"/>
  <c r="I7" i="12"/>
  <c r="J7" i="12"/>
  <c r="B8" i="12"/>
  <c r="C8" i="12"/>
  <c r="D8" i="12"/>
  <c r="E8" i="12"/>
  <c r="F8" i="12"/>
  <c r="G8" i="12"/>
  <c r="H8" i="12"/>
  <c r="I8" i="12"/>
  <c r="J8" i="12"/>
  <c r="B9" i="12"/>
  <c r="C9" i="12"/>
  <c r="D9" i="12"/>
  <c r="E9" i="12"/>
  <c r="F9" i="12"/>
  <c r="G9" i="12"/>
  <c r="H9" i="12"/>
  <c r="I9" i="12"/>
  <c r="J9" i="12"/>
  <c r="B10" i="12"/>
  <c r="C10" i="12"/>
  <c r="D10" i="12"/>
  <c r="E10" i="12"/>
  <c r="F10" i="12"/>
  <c r="G10" i="12"/>
  <c r="H10" i="12"/>
  <c r="I10" i="12"/>
  <c r="J10" i="12"/>
  <c r="B11" i="12"/>
  <c r="C11" i="12"/>
  <c r="D11" i="12"/>
  <c r="E11" i="12"/>
  <c r="F11" i="12"/>
  <c r="G11" i="12"/>
  <c r="H11" i="12"/>
  <c r="I11" i="12"/>
  <c r="J11" i="12"/>
  <c r="B12" i="12"/>
  <c r="C12" i="12"/>
  <c r="D12" i="12"/>
  <c r="E12" i="12"/>
  <c r="F12" i="12"/>
  <c r="G12" i="12"/>
  <c r="H12" i="12"/>
  <c r="I12" i="12"/>
  <c r="J12" i="12"/>
  <c r="B13" i="12"/>
  <c r="C13" i="12"/>
  <c r="D13" i="12"/>
  <c r="E13" i="12"/>
  <c r="F13" i="12"/>
  <c r="G13" i="12"/>
  <c r="H13" i="12"/>
  <c r="I13" i="12"/>
  <c r="J13" i="12"/>
  <c r="B14" i="12"/>
  <c r="C14" i="12"/>
  <c r="D14" i="12"/>
  <c r="E14" i="12"/>
  <c r="F14" i="12"/>
  <c r="G14" i="12"/>
  <c r="H14" i="12"/>
  <c r="I14" i="12"/>
  <c r="J14" i="12"/>
  <c r="B15" i="12"/>
  <c r="C15" i="12"/>
  <c r="D15" i="12"/>
  <c r="E15" i="12"/>
  <c r="F15" i="12"/>
  <c r="G15" i="12"/>
  <c r="H15" i="12"/>
  <c r="I15" i="12"/>
  <c r="J15" i="12"/>
  <c r="B16" i="12"/>
  <c r="C16" i="12"/>
  <c r="D16" i="12"/>
  <c r="E16" i="12"/>
  <c r="F16" i="12"/>
  <c r="G16" i="12"/>
  <c r="H16" i="12"/>
  <c r="I16" i="12"/>
  <c r="J16" i="12"/>
  <c r="B17" i="12"/>
  <c r="C17" i="12"/>
  <c r="D17" i="12"/>
  <c r="E17" i="12"/>
  <c r="F17" i="12"/>
  <c r="G17" i="12"/>
  <c r="H17" i="12"/>
  <c r="I17" i="12"/>
  <c r="J17" i="12"/>
  <c r="B18" i="12"/>
  <c r="C18" i="12"/>
  <c r="D18" i="12"/>
  <c r="E18" i="12"/>
  <c r="F18" i="12"/>
  <c r="G18" i="12"/>
  <c r="H18" i="12"/>
  <c r="I18" i="12"/>
  <c r="J18" i="12"/>
  <c r="B19" i="12"/>
  <c r="C19" i="12"/>
  <c r="D19" i="12"/>
  <c r="E19" i="12"/>
  <c r="F19" i="12"/>
  <c r="G19" i="12"/>
  <c r="H19" i="12"/>
  <c r="I19" i="12"/>
  <c r="J19" i="12"/>
  <c r="B20" i="12"/>
  <c r="C20" i="12"/>
  <c r="D20" i="12"/>
  <c r="E20" i="12"/>
  <c r="F20" i="12"/>
  <c r="G20" i="12"/>
  <c r="H20" i="12"/>
  <c r="I20" i="12"/>
  <c r="J20" i="12"/>
  <c r="B21" i="12"/>
  <c r="C21" i="12"/>
  <c r="D21" i="12"/>
  <c r="E21" i="12"/>
  <c r="F21" i="12"/>
  <c r="G21" i="12"/>
  <c r="H21" i="12"/>
  <c r="I21" i="12"/>
  <c r="J21" i="12"/>
  <c r="B22" i="12"/>
  <c r="C22" i="12"/>
  <c r="D22" i="12"/>
  <c r="E22" i="12"/>
  <c r="F22" i="12"/>
  <c r="G22" i="12"/>
  <c r="H22" i="12"/>
  <c r="I22" i="12"/>
  <c r="J22" i="12"/>
  <c r="B23" i="12"/>
  <c r="C23" i="12"/>
  <c r="D23" i="12"/>
  <c r="E23" i="12"/>
  <c r="F23" i="12"/>
  <c r="G23" i="12"/>
  <c r="H23" i="12"/>
  <c r="I23" i="12"/>
  <c r="J23" i="12"/>
  <c r="B24" i="12"/>
  <c r="C24" i="12"/>
  <c r="D24" i="12"/>
  <c r="E24" i="12"/>
  <c r="F24" i="12"/>
  <c r="G24" i="12"/>
  <c r="H24" i="12"/>
  <c r="I24" i="12"/>
  <c r="J24" i="12"/>
  <c r="B25" i="12"/>
  <c r="C25" i="12"/>
  <c r="D25" i="12"/>
  <c r="E25" i="12"/>
  <c r="F25" i="12"/>
  <c r="G25" i="12"/>
  <c r="H25" i="12"/>
  <c r="I25" i="12"/>
  <c r="J25" i="12"/>
  <c r="B26" i="12"/>
  <c r="C26" i="12"/>
  <c r="D26" i="12"/>
  <c r="E26" i="12"/>
  <c r="F26" i="12"/>
  <c r="G26" i="12"/>
  <c r="H26" i="12"/>
  <c r="I26" i="12"/>
  <c r="J26" i="12"/>
  <c r="B27" i="12"/>
  <c r="C27" i="12"/>
  <c r="D27" i="12"/>
  <c r="E27" i="12"/>
  <c r="F27" i="12"/>
  <c r="G27" i="12"/>
  <c r="H27" i="12"/>
  <c r="I27" i="12"/>
  <c r="J27" i="12"/>
  <c r="B28" i="12"/>
  <c r="C28" i="12"/>
  <c r="D28" i="12"/>
  <c r="E28" i="12"/>
  <c r="F28" i="12"/>
  <c r="G28" i="12"/>
  <c r="H28" i="12"/>
  <c r="I28" i="12"/>
  <c r="J28" i="12"/>
  <c r="B29" i="12"/>
  <c r="C29" i="12"/>
  <c r="D29" i="12"/>
  <c r="E29" i="12"/>
  <c r="F29" i="12"/>
  <c r="G29" i="12"/>
  <c r="H29" i="12"/>
  <c r="I29" i="12"/>
  <c r="J29" i="12"/>
  <c r="B30" i="12"/>
  <c r="C30" i="12"/>
  <c r="D30" i="12"/>
  <c r="E30" i="12"/>
  <c r="F30" i="12"/>
  <c r="G30" i="12"/>
  <c r="H30" i="12"/>
  <c r="I30" i="12"/>
  <c r="J30" i="12"/>
  <c r="B31" i="12"/>
  <c r="C31" i="12"/>
  <c r="D31" i="12"/>
  <c r="E31" i="12"/>
  <c r="F31" i="12"/>
  <c r="G31" i="12"/>
  <c r="H31" i="12"/>
  <c r="I31" i="12"/>
  <c r="J31" i="12"/>
  <c r="B32" i="12"/>
  <c r="C32" i="12"/>
  <c r="D32" i="12"/>
  <c r="E32" i="12"/>
  <c r="F32" i="12"/>
  <c r="G32" i="12"/>
  <c r="H32" i="12"/>
  <c r="I32" i="12"/>
  <c r="J32" i="12"/>
  <c r="B33" i="12"/>
  <c r="C33" i="12"/>
  <c r="D33" i="12"/>
  <c r="E33" i="12"/>
  <c r="F33" i="12"/>
  <c r="G33" i="12"/>
  <c r="H33" i="12"/>
  <c r="I33" i="12"/>
  <c r="J33" i="12"/>
  <c r="B34" i="12"/>
  <c r="C34" i="12"/>
  <c r="D34" i="12"/>
  <c r="E34" i="12"/>
  <c r="F34" i="12"/>
  <c r="G34" i="12"/>
  <c r="H34" i="12"/>
  <c r="I34" i="12"/>
  <c r="J34" i="12"/>
  <c r="B35" i="12"/>
  <c r="C35" i="12"/>
  <c r="D35" i="12"/>
  <c r="E35" i="12"/>
  <c r="F35" i="12"/>
  <c r="G35" i="12"/>
  <c r="H35" i="12"/>
  <c r="I35" i="12"/>
  <c r="J35" i="12"/>
  <c r="B36" i="12"/>
  <c r="C36" i="12"/>
  <c r="D36" i="12"/>
  <c r="E36" i="12"/>
  <c r="F36" i="12"/>
  <c r="G36" i="12"/>
  <c r="H36" i="12"/>
  <c r="I36" i="12"/>
  <c r="J36" i="12"/>
  <c r="B37" i="12"/>
  <c r="C37" i="12"/>
  <c r="D37" i="12"/>
  <c r="E37" i="12"/>
  <c r="F37" i="12"/>
  <c r="G37" i="12"/>
  <c r="H37" i="12"/>
  <c r="I37" i="12"/>
  <c r="J37" i="12"/>
  <c r="B38" i="12"/>
  <c r="C38" i="12"/>
  <c r="D38" i="12"/>
  <c r="E38" i="12"/>
  <c r="F38" i="12"/>
  <c r="G38" i="12"/>
  <c r="H38" i="12"/>
  <c r="I38" i="12"/>
  <c r="J38" i="12"/>
  <c r="B39" i="12"/>
  <c r="C39" i="12"/>
  <c r="D39" i="12"/>
  <c r="E39" i="12"/>
  <c r="F39" i="12"/>
  <c r="G39" i="12"/>
  <c r="H39" i="12"/>
  <c r="I39" i="12"/>
  <c r="J39" i="12"/>
  <c r="B40" i="12"/>
  <c r="C40" i="12"/>
  <c r="D40" i="12"/>
  <c r="E40" i="12"/>
  <c r="F40" i="12"/>
  <c r="G40" i="12"/>
  <c r="H40" i="12"/>
  <c r="I40" i="12"/>
  <c r="J40" i="12"/>
  <c r="B41" i="12"/>
  <c r="C41" i="12"/>
  <c r="D41" i="12"/>
  <c r="E41" i="12"/>
  <c r="F41" i="12"/>
  <c r="G41" i="12"/>
  <c r="H41" i="12"/>
  <c r="I41" i="12"/>
  <c r="J41" i="12"/>
  <c r="B42" i="12"/>
  <c r="C42" i="12"/>
  <c r="D42" i="12"/>
  <c r="E42" i="12"/>
  <c r="F42" i="12"/>
  <c r="G42" i="12"/>
  <c r="H42" i="12"/>
  <c r="I42" i="12"/>
  <c r="J42" i="12"/>
  <c r="B43" i="12"/>
  <c r="C43" i="12"/>
  <c r="D43" i="12"/>
  <c r="E43" i="12"/>
  <c r="F43" i="12"/>
  <c r="G43" i="12"/>
  <c r="H43" i="12"/>
  <c r="I43" i="12"/>
  <c r="J43" i="12"/>
  <c r="B44" i="12"/>
  <c r="C44" i="12"/>
  <c r="D44" i="12"/>
  <c r="E44" i="12"/>
  <c r="F44" i="12"/>
  <c r="G44" i="12"/>
  <c r="H44" i="12"/>
  <c r="I44" i="12"/>
  <c r="J44" i="12"/>
  <c r="B45" i="12"/>
  <c r="C45" i="12"/>
  <c r="D45" i="12"/>
  <c r="E45" i="12"/>
  <c r="F45" i="12"/>
  <c r="G45" i="12"/>
  <c r="H45" i="12"/>
  <c r="I45" i="12"/>
  <c r="J45" i="12"/>
  <c r="B46" i="12"/>
  <c r="C46" i="12"/>
  <c r="D46" i="12"/>
  <c r="E46" i="12"/>
  <c r="F46" i="12"/>
  <c r="G46" i="12"/>
  <c r="H46" i="12"/>
  <c r="I46" i="12"/>
  <c r="J46" i="12"/>
  <c r="B47" i="12"/>
  <c r="C47" i="12"/>
  <c r="D47" i="12"/>
  <c r="E47" i="12"/>
  <c r="F47" i="12"/>
  <c r="G47" i="12"/>
  <c r="H47" i="12"/>
  <c r="I47" i="12"/>
  <c r="J47" i="12"/>
  <c r="B48" i="12"/>
  <c r="C48" i="12"/>
  <c r="D48" i="12"/>
  <c r="E48" i="12"/>
  <c r="F48" i="12"/>
  <c r="G48" i="12"/>
  <c r="H48" i="12"/>
  <c r="I48" i="12"/>
  <c r="J48" i="12"/>
  <c r="B49" i="12"/>
  <c r="C49" i="12"/>
  <c r="D49" i="12"/>
  <c r="E49" i="12"/>
  <c r="F49" i="12"/>
  <c r="G49" i="12"/>
  <c r="H49" i="12"/>
  <c r="I49" i="12"/>
  <c r="J49" i="12"/>
  <c r="B50" i="12"/>
  <c r="C50" i="12"/>
  <c r="D50" i="12"/>
  <c r="E50" i="12"/>
  <c r="F50" i="12"/>
  <c r="G50" i="12"/>
  <c r="H50" i="12"/>
  <c r="I50" i="12"/>
  <c r="J50" i="12"/>
  <c r="B51" i="12"/>
  <c r="C51" i="12"/>
  <c r="D51" i="12"/>
  <c r="E51" i="12"/>
  <c r="F51" i="12"/>
  <c r="G51" i="12"/>
  <c r="H51" i="12"/>
  <c r="I51" i="12"/>
  <c r="J51" i="12"/>
  <c r="B52" i="12"/>
  <c r="C52" i="12"/>
  <c r="D52" i="12"/>
  <c r="E52" i="12"/>
  <c r="F52" i="12"/>
  <c r="G52" i="12"/>
  <c r="H52" i="12"/>
  <c r="I52" i="12"/>
  <c r="J52" i="12"/>
  <c r="B53" i="12"/>
  <c r="C53" i="12"/>
  <c r="D53" i="12"/>
  <c r="E53" i="12"/>
  <c r="F53" i="12"/>
  <c r="G53" i="12"/>
  <c r="H53" i="12"/>
  <c r="I53" i="12"/>
  <c r="J53" i="12"/>
  <c r="B54" i="12"/>
  <c r="C54" i="12"/>
  <c r="D54" i="12"/>
  <c r="E54" i="12"/>
  <c r="F54" i="12"/>
  <c r="G54" i="12"/>
  <c r="H54" i="12"/>
  <c r="I54" i="12"/>
  <c r="J54" i="12"/>
  <c r="B55" i="12"/>
  <c r="C55" i="12"/>
  <c r="D55" i="12"/>
  <c r="E55" i="12"/>
  <c r="F55" i="12"/>
  <c r="G55" i="12"/>
  <c r="H55" i="12"/>
  <c r="I55" i="12"/>
  <c r="J55" i="12"/>
  <c r="B56" i="12"/>
  <c r="C56" i="12"/>
  <c r="D56" i="12"/>
  <c r="E56" i="12"/>
  <c r="F56" i="12"/>
  <c r="G56" i="12"/>
  <c r="H56" i="12"/>
  <c r="I56" i="12"/>
  <c r="J56" i="12"/>
  <c r="B57" i="12"/>
  <c r="C57" i="12"/>
  <c r="D57" i="12"/>
  <c r="E57" i="12"/>
  <c r="F57" i="12"/>
  <c r="G57" i="12"/>
  <c r="H57" i="12"/>
  <c r="I57" i="12"/>
  <c r="J57" i="12"/>
  <c r="B58" i="12"/>
  <c r="C58" i="12"/>
  <c r="D58" i="12"/>
  <c r="E58" i="12"/>
  <c r="F58" i="12"/>
  <c r="G58" i="12"/>
  <c r="H58" i="12"/>
  <c r="I58" i="12"/>
  <c r="J58" i="12"/>
  <c r="B59" i="12"/>
  <c r="C59" i="12"/>
  <c r="D59" i="12"/>
  <c r="E59" i="12"/>
  <c r="F59" i="12"/>
  <c r="G59" i="12"/>
  <c r="H59" i="12"/>
  <c r="I59" i="12"/>
  <c r="J59" i="12"/>
  <c r="B60" i="12"/>
  <c r="C60" i="12"/>
  <c r="D60" i="12"/>
  <c r="E60" i="12"/>
  <c r="F60" i="12"/>
  <c r="G60" i="12"/>
  <c r="H60" i="12"/>
  <c r="I60" i="12"/>
  <c r="J60" i="12"/>
  <c r="B61" i="12"/>
  <c r="C61" i="12"/>
  <c r="D61" i="12"/>
  <c r="E61" i="12"/>
  <c r="F61" i="12"/>
  <c r="G61" i="12"/>
  <c r="H61" i="12"/>
  <c r="I61" i="12"/>
  <c r="J61" i="12"/>
  <c r="B62" i="12"/>
  <c r="C62" i="12"/>
  <c r="D62" i="12"/>
  <c r="E62" i="12"/>
  <c r="F62" i="12"/>
  <c r="G62" i="12"/>
  <c r="H62" i="12"/>
  <c r="I62" i="12"/>
  <c r="J62" i="12"/>
  <c r="B63" i="12"/>
  <c r="C63" i="12"/>
  <c r="D63" i="12"/>
  <c r="E63" i="12"/>
  <c r="F63" i="12"/>
  <c r="G63" i="12"/>
  <c r="H63" i="12"/>
  <c r="I63" i="12"/>
  <c r="J63" i="12"/>
  <c r="B64" i="12"/>
  <c r="C64" i="12"/>
  <c r="D64" i="12"/>
  <c r="E64" i="12"/>
  <c r="F64" i="12"/>
  <c r="G64" i="12"/>
  <c r="H64" i="12"/>
  <c r="I64" i="12"/>
  <c r="J64" i="12"/>
  <c r="B65" i="12"/>
  <c r="C65" i="12"/>
  <c r="D65" i="12"/>
  <c r="E65" i="12"/>
  <c r="F65" i="12"/>
  <c r="G65" i="12"/>
  <c r="H65" i="12"/>
  <c r="I65" i="12"/>
  <c r="J65" i="12"/>
  <c r="B66" i="12"/>
  <c r="C66" i="12"/>
  <c r="D66" i="12"/>
  <c r="E66" i="12"/>
  <c r="F66" i="12"/>
  <c r="G66" i="12"/>
  <c r="H66" i="12"/>
  <c r="I66" i="12"/>
  <c r="J66" i="12"/>
  <c r="B67" i="12"/>
  <c r="C67" i="12"/>
  <c r="D67" i="12"/>
  <c r="E67" i="12"/>
  <c r="F67" i="12"/>
  <c r="G67" i="12"/>
  <c r="H67" i="12"/>
  <c r="I67" i="12"/>
  <c r="J67" i="12"/>
  <c r="B68" i="12"/>
  <c r="C68" i="12"/>
  <c r="D68" i="12"/>
  <c r="E68" i="12"/>
  <c r="F68" i="12"/>
  <c r="G68" i="12"/>
  <c r="H68" i="12"/>
  <c r="I68" i="12"/>
  <c r="J68" i="12"/>
  <c r="B69" i="12"/>
  <c r="C69" i="12"/>
  <c r="D69" i="12"/>
  <c r="E69" i="12"/>
  <c r="F69" i="12"/>
  <c r="G69" i="12"/>
  <c r="H69" i="12"/>
  <c r="I69" i="12"/>
  <c r="J69" i="12"/>
  <c r="B70" i="12"/>
  <c r="C70" i="12"/>
  <c r="D70" i="12"/>
  <c r="E70" i="12"/>
  <c r="F70" i="12"/>
  <c r="G70" i="12"/>
  <c r="H70" i="12"/>
  <c r="I70" i="12"/>
  <c r="J70" i="12"/>
  <c r="B71" i="12"/>
  <c r="C71" i="12"/>
  <c r="D71" i="12"/>
  <c r="E71" i="12"/>
  <c r="F71" i="12"/>
  <c r="G71" i="12"/>
  <c r="H71" i="12"/>
  <c r="I71" i="12"/>
  <c r="J71" i="12"/>
  <c r="B72" i="12"/>
  <c r="C72" i="12"/>
  <c r="D72" i="12"/>
  <c r="E72" i="12"/>
  <c r="F72" i="12"/>
  <c r="G72" i="12"/>
  <c r="H72" i="12"/>
  <c r="I72" i="12"/>
  <c r="J72" i="12"/>
  <c r="C73" i="12"/>
  <c r="D73" i="12"/>
  <c r="E73" i="12"/>
  <c r="F73" i="12"/>
  <c r="G73" i="12"/>
  <c r="H73" i="12"/>
  <c r="I73" i="12"/>
  <c r="J73" i="12"/>
  <c r="B74" i="12"/>
  <c r="C74" i="12"/>
  <c r="D74" i="12"/>
  <c r="E74" i="12"/>
  <c r="F74" i="12"/>
  <c r="G74" i="12"/>
  <c r="H74" i="12"/>
  <c r="I74" i="12"/>
  <c r="J74" i="12"/>
  <c r="B75" i="12"/>
  <c r="C75" i="12"/>
  <c r="D75" i="12"/>
  <c r="E75" i="12"/>
  <c r="F75" i="12"/>
  <c r="G75" i="12"/>
  <c r="H75" i="12"/>
  <c r="I75" i="12"/>
  <c r="J75" i="12"/>
  <c r="B76" i="12"/>
  <c r="C76" i="12"/>
  <c r="D76" i="12"/>
  <c r="E76" i="12"/>
  <c r="F76" i="12"/>
  <c r="G76" i="12"/>
  <c r="H76" i="12"/>
  <c r="I76" i="12"/>
  <c r="J76" i="12"/>
  <c r="B77" i="12"/>
  <c r="C77" i="12"/>
  <c r="D77" i="12"/>
  <c r="E77" i="12"/>
  <c r="F77" i="12"/>
  <c r="G77" i="12"/>
  <c r="H77" i="12"/>
  <c r="I77" i="12"/>
  <c r="J77" i="12"/>
  <c r="J2" i="12"/>
  <c r="I2" i="12"/>
  <c r="H2" i="12"/>
  <c r="G2" i="12"/>
  <c r="F2" i="12"/>
  <c r="E2" i="12"/>
  <c r="D2" i="12"/>
  <c r="C2" i="12"/>
  <c r="D3" i="20" l="1"/>
  <c r="D4" i="20" s="1"/>
  <c r="D5" i="20" s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D97" i="20" s="1"/>
  <c r="D98" i="20" s="1"/>
  <c r="D99" i="20" s="1"/>
  <c r="D100" i="20" s="1"/>
  <c r="D101" i="20" s="1"/>
  <c r="D102" i="20" s="1"/>
  <c r="D103" i="20" s="1"/>
  <c r="D104" i="20" s="1"/>
  <c r="D105" i="20" s="1"/>
  <c r="B3" i="20"/>
  <c r="B4" i="20" s="1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C3" i="20"/>
  <c r="C4" i="20" s="1"/>
  <c r="C5" i="20" s="1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C97" i="20" s="1"/>
  <c r="C98" i="20" s="1"/>
  <c r="C99" i="20" s="1"/>
  <c r="C100" i="20" s="1"/>
  <c r="C101" i="20" s="1"/>
  <c r="C102" i="20" s="1"/>
  <c r="C103" i="20" s="1"/>
  <c r="C104" i="20" s="1"/>
  <c r="C105" i="20" s="1"/>
  <c r="AM3" i="20"/>
  <c r="AM4" i="20" s="1"/>
  <c r="AM5" i="20" s="1"/>
  <c r="AM6" i="20" s="1"/>
  <c r="AM7" i="20" s="1"/>
  <c r="AM8" i="20" s="1"/>
  <c r="AM9" i="20" s="1"/>
  <c r="AM10" i="20" s="1"/>
  <c r="AM11" i="20" s="1"/>
  <c r="AM12" i="20" s="1"/>
  <c r="AM13" i="20" s="1"/>
  <c r="AM14" i="20" s="1"/>
  <c r="AM15" i="20" s="1"/>
  <c r="AM16" i="20" s="1"/>
  <c r="AM17" i="20" s="1"/>
  <c r="AM18" i="20" s="1"/>
  <c r="AM19" i="20" s="1"/>
  <c r="AM20" i="20" s="1"/>
  <c r="AM21" i="20" s="1"/>
  <c r="AM22" i="20" s="1"/>
  <c r="AM23" i="20" s="1"/>
  <c r="AM24" i="20" s="1"/>
  <c r="AM25" i="20" s="1"/>
  <c r="AM26" i="20" s="1"/>
  <c r="AM27" i="20" s="1"/>
  <c r="AM28" i="20" s="1"/>
  <c r="AM29" i="20" s="1"/>
  <c r="AM30" i="20" s="1"/>
  <c r="AM31" i="20" s="1"/>
  <c r="AM32" i="20" s="1"/>
  <c r="AM33" i="20" s="1"/>
  <c r="AM34" i="20" s="1"/>
  <c r="AM35" i="20" s="1"/>
  <c r="AM36" i="20" s="1"/>
  <c r="AM37" i="20" s="1"/>
  <c r="AM38" i="20" s="1"/>
  <c r="AM39" i="20" s="1"/>
  <c r="AM40" i="20" s="1"/>
  <c r="AM41" i="20" s="1"/>
  <c r="AM42" i="20" s="1"/>
  <c r="AM43" i="20" s="1"/>
  <c r="AM44" i="20" s="1"/>
  <c r="AM45" i="20" s="1"/>
  <c r="AM46" i="20" s="1"/>
  <c r="AM47" i="20" s="1"/>
  <c r="AM48" i="20" s="1"/>
  <c r="AM49" i="20" s="1"/>
  <c r="AM50" i="20" s="1"/>
  <c r="AM51" i="20" s="1"/>
  <c r="AM52" i="20" s="1"/>
  <c r="AM53" i="20" s="1"/>
  <c r="AM54" i="20" s="1"/>
  <c r="AM55" i="20" s="1"/>
  <c r="AM56" i="20" s="1"/>
  <c r="AM57" i="20" s="1"/>
  <c r="AM58" i="20" s="1"/>
  <c r="AM59" i="20" s="1"/>
  <c r="AM60" i="20" s="1"/>
  <c r="AM61" i="20" s="1"/>
  <c r="AM62" i="20" s="1"/>
  <c r="AM63" i="20" s="1"/>
  <c r="AM64" i="20" s="1"/>
  <c r="AM65" i="20" s="1"/>
  <c r="AM66" i="20" s="1"/>
  <c r="AM67" i="20" s="1"/>
  <c r="AM68" i="20" s="1"/>
  <c r="AM69" i="20" s="1"/>
  <c r="AM70" i="20" s="1"/>
  <c r="AM71" i="20" s="1"/>
  <c r="AM72" i="20" s="1"/>
  <c r="AM73" i="20" s="1"/>
  <c r="AM74" i="20" s="1"/>
  <c r="AM75" i="20" s="1"/>
  <c r="AM76" i="20" s="1"/>
  <c r="AM77" i="20" s="1"/>
  <c r="E3" i="20"/>
  <c r="E4" i="20" s="1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E65" i="20" s="1"/>
  <c r="E66" i="20" s="1"/>
  <c r="E67" i="20" s="1"/>
  <c r="E68" i="20" s="1"/>
  <c r="E69" i="20" s="1"/>
  <c r="E70" i="20" s="1"/>
  <c r="E71" i="20" s="1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85" i="20" s="1"/>
  <c r="E86" i="20" s="1"/>
  <c r="E87" i="20" s="1"/>
  <c r="E88" i="20" s="1"/>
  <c r="E89" i="20" s="1"/>
  <c r="E90" i="20" s="1"/>
  <c r="E91" i="20" s="1"/>
  <c r="E92" i="20" s="1"/>
  <c r="E93" i="20" s="1"/>
  <c r="E94" i="20" s="1"/>
  <c r="E95" i="20" s="1"/>
  <c r="E96" i="20" s="1"/>
  <c r="E97" i="20" s="1"/>
  <c r="E98" i="20" s="1"/>
  <c r="E99" i="20" s="1"/>
  <c r="E100" i="20" s="1"/>
  <c r="E101" i="20" s="1"/>
  <c r="E102" i="20" s="1"/>
  <c r="E103" i="20" s="1"/>
  <c r="E104" i="20" s="1"/>
  <c r="E105" i="20" s="1"/>
  <c r="F2" i="20"/>
  <c r="G2" i="20"/>
  <c r="H2" i="20"/>
  <c r="I2" i="20"/>
  <c r="J2" i="20"/>
  <c r="F3" i="20"/>
  <c r="G3" i="20"/>
  <c r="H3" i="20"/>
  <c r="I3" i="20"/>
  <c r="J3" i="20"/>
  <c r="I4" i="20"/>
  <c r="J4" i="20"/>
  <c r="F5" i="20"/>
  <c r="G5" i="20"/>
  <c r="H5" i="20"/>
  <c r="I5" i="20"/>
  <c r="J5" i="20"/>
  <c r="F6" i="20"/>
  <c r="G6" i="20"/>
  <c r="H6" i="20"/>
  <c r="I6" i="20"/>
  <c r="J6" i="20"/>
  <c r="F7" i="20"/>
  <c r="G7" i="20"/>
  <c r="H7" i="20"/>
  <c r="I7" i="20"/>
  <c r="J7" i="20"/>
  <c r="F8" i="20"/>
  <c r="G8" i="20"/>
  <c r="H8" i="20"/>
  <c r="I8" i="20"/>
  <c r="J8" i="20"/>
  <c r="F9" i="20"/>
  <c r="G9" i="20"/>
  <c r="H9" i="20"/>
  <c r="I9" i="20"/>
  <c r="J9" i="20"/>
  <c r="F10" i="20"/>
  <c r="G10" i="20"/>
  <c r="H10" i="20"/>
  <c r="I10" i="20"/>
  <c r="J10" i="20"/>
  <c r="F11" i="20"/>
  <c r="G11" i="20"/>
  <c r="H11" i="20"/>
  <c r="I11" i="20"/>
  <c r="J11" i="20"/>
  <c r="F12" i="20"/>
  <c r="G12" i="20"/>
  <c r="H12" i="20"/>
  <c r="I12" i="20"/>
  <c r="J12" i="20"/>
  <c r="F13" i="20"/>
  <c r="G13" i="20"/>
  <c r="H13" i="20"/>
  <c r="I13" i="20"/>
  <c r="J13" i="20"/>
  <c r="F14" i="20"/>
  <c r="G14" i="20"/>
  <c r="H14" i="20"/>
  <c r="I14" i="20"/>
  <c r="J14" i="20"/>
  <c r="F15" i="20"/>
  <c r="G15" i="20"/>
  <c r="H15" i="20"/>
  <c r="I15" i="20"/>
  <c r="J15" i="20"/>
  <c r="F16" i="20"/>
  <c r="G16" i="20"/>
  <c r="H16" i="20"/>
  <c r="I16" i="20"/>
  <c r="J16" i="20"/>
  <c r="F17" i="20"/>
  <c r="G17" i="20"/>
  <c r="H17" i="20"/>
  <c r="I17" i="20"/>
  <c r="J17" i="20"/>
  <c r="F18" i="20"/>
  <c r="G18" i="20"/>
  <c r="H18" i="20"/>
  <c r="I18" i="20"/>
  <c r="J18" i="20"/>
  <c r="F19" i="20"/>
  <c r="G19" i="20"/>
  <c r="H19" i="20"/>
  <c r="I19" i="20"/>
  <c r="J19" i="20"/>
  <c r="F20" i="20"/>
  <c r="G20" i="20"/>
  <c r="H20" i="20"/>
  <c r="I20" i="20"/>
  <c r="J20" i="20"/>
  <c r="F21" i="20"/>
  <c r="G21" i="20"/>
  <c r="H21" i="20"/>
  <c r="I21" i="20"/>
  <c r="J21" i="20"/>
  <c r="DR5" i="13"/>
  <c r="DR6" i="13"/>
  <c r="DR7" i="13"/>
  <c r="DR8" i="13"/>
  <c r="DR9" i="13"/>
  <c r="DR10" i="13"/>
  <c r="DR11" i="13"/>
  <c r="DR12" i="13"/>
  <c r="DR13" i="13"/>
  <c r="DR14" i="13"/>
  <c r="DR15" i="13"/>
  <c r="DR16" i="13"/>
  <c r="DR17" i="13"/>
  <c r="DR18" i="13"/>
  <c r="DR19" i="13"/>
  <c r="DR20" i="13"/>
  <c r="DR21" i="13"/>
  <c r="DR22" i="13"/>
  <c r="DR23" i="13"/>
  <c r="DR24" i="13"/>
  <c r="DR25" i="13"/>
  <c r="DR26" i="13"/>
  <c r="DR27" i="13"/>
  <c r="DR28" i="13"/>
  <c r="DR29" i="13"/>
  <c r="DR30" i="13"/>
  <c r="DR31" i="13"/>
  <c r="DR32" i="13"/>
  <c r="DR33" i="13"/>
  <c r="DR34" i="13"/>
  <c r="DR35" i="13"/>
  <c r="DR36" i="13"/>
  <c r="DR37" i="13"/>
  <c r="DR38" i="13"/>
  <c r="DR39" i="13"/>
  <c r="DR40" i="13"/>
  <c r="DR41" i="13"/>
  <c r="DR42" i="13"/>
  <c r="DR43" i="13"/>
  <c r="DR44" i="13"/>
  <c r="DR45" i="13"/>
  <c r="DR46" i="13"/>
  <c r="DR47" i="13"/>
  <c r="DR48" i="13"/>
  <c r="DR49" i="13"/>
  <c r="DR50" i="13"/>
  <c r="DR51" i="13"/>
  <c r="DR52" i="13"/>
  <c r="DR53" i="13"/>
  <c r="DR54" i="13"/>
  <c r="DR55" i="13"/>
  <c r="DR56" i="13"/>
  <c r="DR57" i="13"/>
  <c r="DR58" i="13"/>
  <c r="DR59" i="13"/>
  <c r="DR60" i="13"/>
  <c r="DR61" i="13"/>
  <c r="DR62" i="13"/>
  <c r="DR63" i="13"/>
  <c r="DR64" i="13"/>
  <c r="DR65" i="13"/>
  <c r="DR66" i="13"/>
  <c r="DR67" i="13"/>
  <c r="DR68" i="13"/>
  <c r="DR69" i="13"/>
  <c r="DR70" i="13"/>
  <c r="DR71" i="13"/>
  <c r="DR72" i="13"/>
  <c r="DR73" i="13"/>
  <c r="DR74" i="13"/>
  <c r="DR75" i="13"/>
  <c r="DR76" i="13"/>
  <c r="DR77" i="13"/>
  <c r="DR78" i="13"/>
  <c r="DR79" i="13"/>
  <c r="DR80" i="13"/>
  <c r="DR81" i="13"/>
  <c r="DR82" i="13"/>
  <c r="DR83" i="13"/>
  <c r="DR84" i="13"/>
  <c r="DR85" i="13"/>
  <c r="DR86" i="13"/>
  <c r="DR87" i="13"/>
  <c r="DR88" i="13"/>
  <c r="DR89" i="13"/>
  <c r="DR90" i="13"/>
  <c r="DR91" i="13"/>
  <c r="DR92" i="13"/>
  <c r="DR93" i="13"/>
  <c r="DR94" i="13"/>
  <c r="DR95" i="13"/>
  <c r="DR96" i="13"/>
  <c r="DR97" i="13"/>
  <c r="DR98" i="13"/>
  <c r="DR99" i="13"/>
  <c r="DR100" i="13"/>
  <c r="DR101" i="13"/>
  <c r="DR102" i="13"/>
  <c r="DR103" i="13"/>
  <c r="DR104" i="13"/>
  <c r="DR105" i="13"/>
  <c r="DR106" i="13"/>
  <c r="DR107" i="13"/>
  <c r="DR108" i="13"/>
  <c r="DR109" i="13"/>
  <c r="DR110" i="13"/>
  <c r="DR111" i="13"/>
  <c r="DR112" i="13"/>
  <c r="EI6" i="13"/>
  <c r="EI7" i="13"/>
  <c r="EI8" i="13"/>
  <c r="EI9" i="13"/>
  <c r="EI10" i="13"/>
  <c r="EI11" i="13"/>
  <c r="EI12" i="13"/>
  <c r="EI13" i="13"/>
  <c r="EI14" i="13"/>
  <c r="EI15" i="13"/>
  <c r="EI16" i="13"/>
  <c r="EI17" i="13"/>
  <c r="EI18" i="13"/>
  <c r="EI19" i="13"/>
  <c r="EI20" i="13"/>
  <c r="EI21" i="13"/>
  <c r="EI22" i="13"/>
  <c r="EI23" i="13"/>
  <c r="EI24" i="13"/>
  <c r="EI25" i="13"/>
  <c r="EI26" i="13"/>
  <c r="EI27" i="13"/>
  <c r="EI28" i="13"/>
  <c r="EI29" i="13"/>
  <c r="EI30" i="13"/>
  <c r="EI31" i="13"/>
  <c r="EI32" i="13"/>
  <c r="EI33" i="13"/>
  <c r="EI34" i="13"/>
  <c r="EI35" i="13"/>
  <c r="EI36" i="13"/>
  <c r="EI37" i="13"/>
  <c r="EI38" i="13"/>
  <c r="EI39" i="13"/>
  <c r="EI40" i="13"/>
  <c r="EI41" i="13"/>
  <c r="EI42" i="13"/>
  <c r="EI43" i="13"/>
  <c r="EI44" i="13"/>
  <c r="EI45" i="13"/>
  <c r="EI46" i="13"/>
  <c r="EI47" i="13"/>
  <c r="EI48" i="13"/>
  <c r="EI49" i="13"/>
  <c r="EI50" i="13"/>
  <c r="EI51" i="13"/>
  <c r="EI52" i="13"/>
  <c r="EI53" i="13"/>
  <c r="EI54" i="13"/>
  <c r="EI55" i="13"/>
  <c r="EI56" i="13"/>
  <c r="EI57" i="13"/>
  <c r="EI58" i="13"/>
  <c r="EI59" i="13"/>
  <c r="EI60" i="13"/>
  <c r="EI61" i="13"/>
  <c r="EI62" i="13"/>
  <c r="EI63" i="13"/>
  <c r="EI64" i="13"/>
  <c r="EI65" i="13"/>
  <c r="EI66" i="13"/>
  <c r="EI67" i="13"/>
  <c r="EI68" i="13"/>
  <c r="EI69" i="13"/>
  <c r="EI70" i="13"/>
  <c r="EI71" i="13"/>
  <c r="EI72" i="13"/>
  <c r="EI73" i="13"/>
  <c r="EI74" i="13"/>
  <c r="EI75" i="13"/>
  <c r="EI76" i="13"/>
  <c r="EI77" i="13"/>
  <c r="EI78" i="13"/>
  <c r="EI79" i="13"/>
  <c r="EI80" i="13"/>
  <c r="EI81" i="13"/>
  <c r="EI82" i="13"/>
  <c r="EI83" i="13"/>
  <c r="EI84" i="13"/>
  <c r="EI85" i="13"/>
  <c r="EI86" i="13"/>
  <c r="EI87" i="13"/>
  <c r="EI88" i="13"/>
  <c r="EI89" i="13"/>
  <c r="EI90" i="13"/>
  <c r="EI91" i="13"/>
  <c r="EI92" i="13"/>
  <c r="EI93" i="13"/>
  <c r="EI94" i="13"/>
  <c r="EI95" i="13"/>
  <c r="EI96" i="13"/>
  <c r="EI97" i="13"/>
  <c r="EI98" i="13"/>
  <c r="EI99" i="13"/>
  <c r="EI100" i="13"/>
  <c r="EI101" i="13"/>
  <c r="EI102" i="13"/>
  <c r="EI103" i="13"/>
  <c r="EI104" i="13"/>
  <c r="EI105" i="13"/>
  <c r="EI106" i="13"/>
  <c r="EI107" i="13"/>
  <c r="EI108" i="13"/>
  <c r="EI109" i="13"/>
  <c r="EI110" i="13"/>
  <c r="EI111" i="13"/>
  <c r="EI112" i="13"/>
  <c r="EI5" i="13"/>
  <c r="DE6" i="13"/>
  <c r="DE7" i="13"/>
  <c r="DE8" i="13"/>
  <c r="DE9" i="13"/>
  <c r="DE10" i="13"/>
  <c r="DE11" i="13"/>
  <c r="DE12" i="13"/>
  <c r="DE13" i="13"/>
  <c r="DE14" i="13"/>
  <c r="DE15" i="13"/>
  <c r="DE16" i="13"/>
  <c r="DE17" i="13"/>
  <c r="DE18" i="13"/>
  <c r="DE19" i="13"/>
  <c r="DE20" i="13"/>
  <c r="DE21" i="13"/>
  <c r="DE22" i="13"/>
  <c r="DE23" i="13"/>
  <c r="DE24" i="13"/>
  <c r="DE25" i="13"/>
  <c r="DE26" i="13"/>
  <c r="DE27" i="13"/>
  <c r="DE28" i="13"/>
  <c r="DE29" i="13"/>
  <c r="DE30" i="13"/>
  <c r="DE31" i="13"/>
  <c r="DE32" i="13"/>
  <c r="DE33" i="13"/>
  <c r="DE34" i="13"/>
  <c r="DE35" i="13"/>
  <c r="DE36" i="13"/>
  <c r="DE37" i="13"/>
  <c r="DE38" i="13"/>
  <c r="DE39" i="13"/>
  <c r="DE40" i="13"/>
  <c r="DE41" i="13"/>
  <c r="DE42" i="13"/>
  <c r="DE43" i="13"/>
  <c r="DE44" i="13"/>
  <c r="DE45" i="13"/>
  <c r="DE46" i="13"/>
  <c r="DE47" i="13"/>
  <c r="DE48" i="13"/>
  <c r="DE49" i="13"/>
  <c r="DE50" i="13"/>
  <c r="DE51" i="13"/>
  <c r="DE52" i="13"/>
  <c r="DE53" i="13"/>
  <c r="DE54" i="13"/>
  <c r="DE55" i="13"/>
  <c r="DE56" i="13"/>
  <c r="DE57" i="13"/>
  <c r="DE58" i="13"/>
  <c r="DE59" i="13"/>
  <c r="DE60" i="13"/>
  <c r="DE61" i="13"/>
  <c r="DE62" i="13"/>
  <c r="DE63" i="13"/>
  <c r="DE64" i="13"/>
  <c r="DE65" i="13"/>
  <c r="DE66" i="13"/>
  <c r="DE67" i="13"/>
  <c r="DE68" i="13"/>
  <c r="DE69" i="13"/>
  <c r="DE70" i="13"/>
  <c r="DE71" i="13"/>
  <c r="DE72" i="13"/>
  <c r="DE73" i="13"/>
  <c r="DE74" i="13"/>
  <c r="DE75" i="13"/>
  <c r="DE76" i="13"/>
  <c r="DE77" i="13"/>
  <c r="DE78" i="13"/>
  <c r="DE79" i="13"/>
  <c r="DE80" i="13"/>
  <c r="DE81" i="13"/>
  <c r="DE82" i="13"/>
  <c r="DE83" i="13"/>
  <c r="DE84" i="13"/>
  <c r="DE85" i="13"/>
  <c r="DE86" i="13"/>
  <c r="DE87" i="13"/>
  <c r="DE88" i="13"/>
  <c r="DE89" i="13"/>
  <c r="DE90" i="13"/>
  <c r="DE91" i="13"/>
  <c r="DE92" i="13"/>
  <c r="DE93" i="13"/>
  <c r="DE94" i="13"/>
  <c r="DE95" i="13"/>
  <c r="DE96" i="13"/>
  <c r="DE97" i="13"/>
  <c r="DE98" i="13"/>
  <c r="DE99" i="13"/>
  <c r="DE100" i="13"/>
  <c r="DE101" i="13"/>
  <c r="DE102" i="13"/>
  <c r="DE103" i="13"/>
  <c r="DE104" i="13"/>
  <c r="DE105" i="13"/>
  <c r="DE106" i="13"/>
  <c r="DE107" i="13"/>
  <c r="DE108" i="13"/>
  <c r="DE109" i="13"/>
  <c r="DE110" i="13"/>
  <c r="DE111" i="13"/>
  <c r="DE112" i="13"/>
  <c r="DE5" i="13"/>
  <c r="CK6" i="13"/>
  <c r="CK7" i="13"/>
  <c r="CK8" i="13"/>
  <c r="CK9" i="13"/>
  <c r="CK10" i="13"/>
  <c r="CK11" i="13"/>
  <c r="CK12" i="13"/>
  <c r="CK13" i="13"/>
  <c r="CK14" i="13"/>
  <c r="CK15" i="13"/>
  <c r="CK16" i="13"/>
  <c r="CK17" i="13"/>
  <c r="CK18" i="13"/>
  <c r="CK19" i="13"/>
  <c r="CK20" i="13"/>
  <c r="CK21" i="13"/>
  <c r="CK22" i="13"/>
  <c r="CK23" i="13"/>
  <c r="CK24" i="13"/>
  <c r="CK25" i="13"/>
  <c r="CK26" i="13"/>
  <c r="CK27" i="13"/>
  <c r="CK28" i="13"/>
  <c r="CK29" i="13"/>
  <c r="CK30" i="13"/>
  <c r="CK31" i="13"/>
  <c r="CK32" i="13"/>
  <c r="CK33" i="13"/>
  <c r="CK34" i="13"/>
  <c r="CK35" i="13"/>
  <c r="CK36" i="13"/>
  <c r="CK37" i="13"/>
  <c r="CK38" i="13"/>
  <c r="CK39" i="13"/>
  <c r="CK40" i="13"/>
  <c r="CK41" i="13"/>
  <c r="CK42" i="13"/>
  <c r="CK43" i="13"/>
  <c r="CK44" i="13"/>
  <c r="CK45" i="13"/>
  <c r="CK46" i="13"/>
  <c r="CK47" i="13"/>
  <c r="CK48" i="13"/>
  <c r="CK49" i="13"/>
  <c r="CK50" i="13"/>
  <c r="CK51" i="13"/>
  <c r="CK52" i="13"/>
  <c r="CK53" i="13"/>
  <c r="CK54" i="13"/>
  <c r="CK55" i="13"/>
  <c r="CK56" i="13"/>
  <c r="CK57" i="13"/>
  <c r="CK58" i="13"/>
  <c r="CK59" i="13"/>
  <c r="CK60" i="13"/>
  <c r="CK61" i="13"/>
  <c r="CK62" i="13"/>
  <c r="CK63" i="13"/>
  <c r="CK64" i="13"/>
  <c r="CK65" i="13"/>
  <c r="CK66" i="13"/>
  <c r="CK67" i="13"/>
  <c r="CK68" i="13"/>
  <c r="CK69" i="13"/>
  <c r="CK70" i="13"/>
  <c r="CK71" i="13"/>
  <c r="CK72" i="13"/>
  <c r="CK73" i="13"/>
  <c r="CK74" i="13"/>
  <c r="CK75" i="13"/>
  <c r="CK76" i="13"/>
  <c r="CK77" i="13"/>
  <c r="CK78" i="13"/>
  <c r="CK79" i="13"/>
  <c r="CK80" i="13"/>
  <c r="CK81" i="13"/>
  <c r="CK82" i="13"/>
  <c r="CK83" i="13"/>
  <c r="CK84" i="13"/>
  <c r="CK85" i="13"/>
  <c r="CK86" i="13"/>
  <c r="CK87" i="13"/>
  <c r="CK88" i="13"/>
  <c r="CK89" i="13"/>
  <c r="CK90" i="13"/>
  <c r="CK91" i="13"/>
  <c r="CK92" i="13"/>
  <c r="CK93" i="13"/>
  <c r="CK94" i="13"/>
  <c r="CK95" i="13"/>
  <c r="CK96" i="13"/>
  <c r="CK97" i="13"/>
  <c r="CK98" i="13"/>
  <c r="CK99" i="13"/>
  <c r="CK100" i="13"/>
  <c r="CK101" i="13"/>
  <c r="CK102" i="13"/>
  <c r="CK103" i="13"/>
  <c r="CK104" i="13"/>
  <c r="CK105" i="13"/>
  <c r="CK106" i="13"/>
  <c r="CK107" i="13"/>
  <c r="CK108" i="13"/>
  <c r="CK109" i="13"/>
  <c r="CK110" i="13"/>
  <c r="CK111" i="13"/>
  <c r="CK112" i="13"/>
  <c r="CK5" i="13"/>
  <c r="BT6" i="13"/>
  <c r="BT7" i="13"/>
  <c r="BT8" i="13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39" i="13"/>
  <c r="BT40" i="13"/>
  <c r="BT41" i="13"/>
  <c r="BT42" i="13"/>
  <c r="BT43" i="13"/>
  <c r="BT44" i="13"/>
  <c r="BT45" i="13"/>
  <c r="BT46" i="13"/>
  <c r="BT47" i="13"/>
  <c r="BT48" i="13"/>
  <c r="BT49" i="13"/>
  <c r="BT50" i="13"/>
  <c r="BT51" i="13"/>
  <c r="BT52" i="13"/>
  <c r="BT53" i="13"/>
  <c r="BT54" i="13"/>
  <c r="BT55" i="13"/>
  <c r="BT56" i="13"/>
  <c r="BT57" i="13"/>
  <c r="BT58" i="13"/>
  <c r="BT59" i="13"/>
  <c r="BT60" i="13"/>
  <c r="BT61" i="13"/>
  <c r="BT62" i="13"/>
  <c r="BT63" i="13"/>
  <c r="BT64" i="13"/>
  <c r="BT65" i="13"/>
  <c r="BT66" i="13"/>
  <c r="BT67" i="13"/>
  <c r="BT68" i="13"/>
  <c r="BT69" i="13"/>
  <c r="BT70" i="13"/>
  <c r="BT71" i="13"/>
  <c r="BT72" i="13"/>
  <c r="BT73" i="13"/>
  <c r="BT74" i="13"/>
  <c r="BT75" i="13"/>
  <c r="BT76" i="13"/>
  <c r="BT77" i="13"/>
  <c r="BT78" i="13"/>
  <c r="BT79" i="13"/>
  <c r="BT80" i="13"/>
  <c r="BT81" i="13"/>
  <c r="BT82" i="13"/>
  <c r="BT83" i="13"/>
  <c r="BT84" i="13"/>
  <c r="BT85" i="13"/>
  <c r="BT86" i="13"/>
  <c r="BT87" i="13"/>
  <c r="BT88" i="13"/>
  <c r="BT89" i="13"/>
  <c r="BT90" i="13"/>
  <c r="BT91" i="13"/>
  <c r="BT92" i="13"/>
  <c r="BT93" i="13"/>
  <c r="BT94" i="13"/>
  <c r="BT95" i="13"/>
  <c r="BT96" i="13"/>
  <c r="BT97" i="13"/>
  <c r="BT98" i="13"/>
  <c r="BT99" i="13"/>
  <c r="BT100" i="13"/>
  <c r="BT101" i="13"/>
  <c r="BT102" i="13"/>
  <c r="BT103" i="13"/>
  <c r="BT104" i="13"/>
  <c r="BT105" i="13"/>
  <c r="BT106" i="13"/>
  <c r="BT107" i="13"/>
  <c r="BT108" i="13"/>
  <c r="BT109" i="13"/>
  <c r="BT110" i="13"/>
  <c r="BT111" i="13"/>
  <c r="BT112" i="13"/>
  <c r="BT5" i="13"/>
  <c r="BD6" i="13"/>
  <c r="BD7" i="13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99" i="13"/>
  <c r="BD100" i="13"/>
  <c r="BD101" i="13"/>
  <c r="BD102" i="13"/>
  <c r="BD103" i="13"/>
  <c r="BD104" i="13"/>
  <c r="BD105" i="13"/>
  <c r="BD106" i="13"/>
  <c r="BD107" i="13"/>
  <c r="BD108" i="13"/>
  <c r="BD109" i="13"/>
  <c r="BD110" i="13"/>
  <c r="BD111" i="13"/>
  <c r="BD112" i="13"/>
  <c r="BD5" i="13"/>
  <c r="AQ6" i="13"/>
  <c r="AQ7" i="13"/>
  <c r="AQ8" i="13"/>
  <c r="AQ9" i="13"/>
  <c r="AQ10" i="13"/>
  <c r="AQ11" i="13"/>
  <c r="AQ12" i="13"/>
  <c r="AQ13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1" i="13"/>
  <c r="AQ32" i="13"/>
  <c r="AQ33" i="13"/>
  <c r="AQ34" i="13"/>
  <c r="AQ35" i="13"/>
  <c r="AQ36" i="13"/>
  <c r="AQ37" i="13"/>
  <c r="AQ38" i="13"/>
  <c r="AQ39" i="13"/>
  <c r="AQ40" i="13"/>
  <c r="AQ41" i="13"/>
  <c r="AQ42" i="13"/>
  <c r="AQ43" i="13"/>
  <c r="AQ44" i="13"/>
  <c r="AQ45" i="13"/>
  <c r="AQ46" i="13"/>
  <c r="AQ47" i="13"/>
  <c r="AQ48" i="13"/>
  <c r="AQ49" i="13"/>
  <c r="AQ50" i="13"/>
  <c r="AQ51" i="13"/>
  <c r="AQ52" i="13"/>
  <c r="AQ53" i="13"/>
  <c r="AQ54" i="13"/>
  <c r="AQ55" i="13"/>
  <c r="AQ56" i="13"/>
  <c r="AQ57" i="13"/>
  <c r="AQ58" i="13"/>
  <c r="AQ59" i="13"/>
  <c r="AQ60" i="13"/>
  <c r="AQ61" i="13"/>
  <c r="AQ62" i="13"/>
  <c r="AQ63" i="13"/>
  <c r="AQ64" i="13"/>
  <c r="AQ65" i="13"/>
  <c r="AQ66" i="13"/>
  <c r="AQ67" i="13"/>
  <c r="AQ68" i="13"/>
  <c r="AQ69" i="13"/>
  <c r="AQ70" i="13"/>
  <c r="AQ71" i="13"/>
  <c r="AQ72" i="13"/>
  <c r="AQ73" i="13"/>
  <c r="AQ74" i="13"/>
  <c r="AQ75" i="13"/>
  <c r="AQ76" i="13"/>
  <c r="AQ77" i="13"/>
  <c r="AQ78" i="13"/>
  <c r="AQ79" i="13"/>
  <c r="AQ80" i="13"/>
  <c r="AQ81" i="13"/>
  <c r="AQ82" i="13"/>
  <c r="AQ83" i="13"/>
  <c r="AQ84" i="13"/>
  <c r="AQ85" i="13"/>
  <c r="AQ86" i="13"/>
  <c r="AQ87" i="13"/>
  <c r="AQ88" i="13"/>
  <c r="AQ89" i="13"/>
  <c r="AQ90" i="13"/>
  <c r="AQ91" i="13"/>
  <c r="AQ92" i="13"/>
  <c r="AQ93" i="13"/>
  <c r="AQ94" i="13"/>
  <c r="AQ95" i="13"/>
  <c r="AQ96" i="13"/>
  <c r="AQ97" i="13"/>
  <c r="AQ98" i="13"/>
  <c r="AQ99" i="13"/>
  <c r="AQ100" i="13"/>
  <c r="AQ101" i="13"/>
  <c r="AQ102" i="13"/>
  <c r="AQ103" i="13"/>
  <c r="AQ104" i="13"/>
  <c r="AQ105" i="13"/>
  <c r="AQ106" i="13"/>
  <c r="AQ107" i="13"/>
  <c r="AQ108" i="13"/>
  <c r="AQ109" i="13"/>
  <c r="AQ110" i="13"/>
  <c r="AQ111" i="13"/>
  <c r="AQ112" i="13"/>
  <c r="AQ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G100" i="13"/>
  <c r="AG101" i="13"/>
  <c r="AG102" i="13"/>
  <c r="AG103" i="13"/>
  <c r="AG104" i="13"/>
  <c r="AG105" i="13"/>
  <c r="AG106" i="13"/>
  <c r="AG107" i="13"/>
  <c r="AG108" i="13"/>
  <c r="AG109" i="13"/>
  <c r="AG110" i="13"/>
  <c r="AG111" i="13"/>
  <c r="AG112" i="13"/>
  <c r="AG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5" i="13"/>
  <c r="GH7" i="13"/>
  <c r="GN7" i="13"/>
  <c r="GN8" i="13"/>
  <c r="GN9" i="13"/>
  <c r="GN10" i="13"/>
  <c r="GN11" i="13"/>
  <c r="GN12" i="13"/>
  <c r="GN14" i="13"/>
  <c r="GN15" i="13"/>
  <c r="GN16" i="13"/>
  <c r="GN17" i="13"/>
  <c r="GN18" i="13"/>
  <c r="GN19" i="13"/>
  <c r="GN20" i="13"/>
  <c r="GN21" i="13"/>
  <c r="GN22" i="13"/>
  <c r="GN23" i="13"/>
  <c r="GN24" i="13"/>
  <c r="GN25" i="13"/>
  <c r="GN26" i="13"/>
  <c r="GN27" i="13"/>
  <c r="GN28" i="13"/>
  <c r="GN29" i="13"/>
  <c r="GN30" i="13"/>
  <c r="GN31" i="13"/>
  <c r="GN32" i="13"/>
  <c r="GN33" i="13"/>
  <c r="GN34" i="13"/>
  <c r="GN13" i="13"/>
  <c r="GM7" i="13"/>
  <c r="GM8" i="13"/>
  <c r="GM9" i="13"/>
  <c r="GM10" i="13"/>
  <c r="GM11" i="13"/>
  <c r="GM12" i="13"/>
  <c r="GM14" i="13"/>
  <c r="GM15" i="13"/>
  <c r="GM16" i="13"/>
  <c r="GM17" i="13"/>
  <c r="GM18" i="13"/>
  <c r="GM19" i="13"/>
  <c r="GM20" i="13"/>
  <c r="GM21" i="13"/>
  <c r="GM22" i="13"/>
  <c r="GM23" i="13"/>
  <c r="GM24" i="13"/>
  <c r="GM25" i="13"/>
  <c r="GM26" i="13"/>
  <c r="GM27" i="13"/>
  <c r="GM28" i="13"/>
  <c r="GM29" i="13"/>
  <c r="GM30" i="13"/>
  <c r="GM31" i="13"/>
  <c r="GM32" i="13"/>
  <c r="GM33" i="13"/>
  <c r="GM34" i="13"/>
  <c r="GM13" i="13"/>
  <c r="GL7" i="13"/>
  <c r="GL8" i="13"/>
  <c r="GL9" i="13"/>
  <c r="GL10" i="13"/>
  <c r="GL11" i="13"/>
  <c r="GL12" i="13"/>
  <c r="GL14" i="13"/>
  <c r="GL15" i="13"/>
  <c r="GL16" i="13"/>
  <c r="GL17" i="13"/>
  <c r="GL18" i="13"/>
  <c r="GL19" i="13"/>
  <c r="GL20" i="13"/>
  <c r="GL21" i="13"/>
  <c r="GL22" i="13"/>
  <c r="GL23" i="13"/>
  <c r="GL24" i="13"/>
  <c r="GL25" i="13"/>
  <c r="GL26" i="13"/>
  <c r="GL27" i="13"/>
  <c r="GL28" i="13"/>
  <c r="GL29" i="13"/>
  <c r="GL30" i="13"/>
  <c r="GL31" i="13"/>
  <c r="GL32" i="13"/>
  <c r="GL33" i="13"/>
  <c r="GL34" i="13"/>
  <c r="GL13" i="13"/>
  <c r="GK7" i="13"/>
  <c r="GK8" i="13"/>
  <c r="GK9" i="13"/>
  <c r="GK10" i="13"/>
  <c r="GK11" i="13"/>
  <c r="GK12" i="13"/>
  <c r="GK14" i="13"/>
  <c r="GK15" i="13"/>
  <c r="GK16" i="13"/>
  <c r="GK17" i="13"/>
  <c r="GK18" i="13"/>
  <c r="GK19" i="13"/>
  <c r="GK20" i="13"/>
  <c r="GK21" i="13"/>
  <c r="GK22" i="13"/>
  <c r="GK23" i="13"/>
  <c r="GK24" i="13"/>
  <c r="GK25" i="13"/>
  <c r="GK26" i="13"/>
  <c r="GK27" i="13"/>
  <c r="GK28" i="13"/>
  <c r="GK29" i="13"/>
  <c r="GK30" i="13"/>
  <c r="GK31" i="13"/>
  <c r="GK32" i="13"/>
  <c r="GK33" i="13"/>
  <c r="GK34" i="13"/>
  <c r="GK13" i="13"/>
  <c r="GJ7" i="13"/>
  <c r="GJ8" i="13"/>
  <c r="GJ9" i="13"/>
  <c r="GJ10" i="13"/>
  <c r="GJ11" i="13"/>
  <c r="GJ12" i="13"/>
  <c r="GJ14" i="13"/>
  <c r="GJ15" i="13"/>
  <c r="GJ16" i="13"/>
  <c r="GJ17" i="13"/>
  <c r="GJ18" i="13"/>
  <c r="GJ19" i="13"/>
  <c r="GJ20" i="13"/>
  <c r="GJ21" i="13"/>
  <c r="GJ22" i="13"/>
  <c r="GJ23" i="13"/>
  <c r="GJ24" i="13"/>
  <c r="GJ25" i="13"/>
  <c r="GJ26" i="13"/>
  <c r="GJ27" i="13"/>
  <c r="GJ28" i="13"/>
  <c r="GJ29" i="13"/>
  <c r="GJ30" i="13"/>
  <c r="GJ31" i="13"/>
  <c r="GJ32" i="13"/>
  <c r="GJ33" i="13"/>
  <c r="GJ34" i="13"/>
  <c r="GJ13" i="13"/>
  <c r="GI7" i="13"/>
  <c r="GI8" i="13"/>
  <c r="GI9" i="13"/>
  <c r="GI10" i="13"/>
  <c r="GI11" i="13"/>
  <c r="GI12" i="13"/>
  <c r="GI13" i="13"/>
  <c r="GI15" i="13"/>
  <c r="GI16" i="13"/>
  <c r="GI17" i="13"/>
  <c r="GI18" i="13"/>
  <c r="GI19" i="13"/>
  <c r="GI20" i="13"/>
  <c r="GI21" i="13"/>
  <c r="GI22" i="13"/>
  <c r="GI23" i="13"/>
  <c r="GI24" i="13"/>
  <c r="GI25" i="13"/>
  <c r="GI26" i="13"/>
  <c r="GI27" i="13"/>
  <c r="GI28" i="13"/>
  <c r="GI29" i="13"/>
  <c r="GI30" i="13"/>
  <c r="GI31" i="13"/>
  <c r="GI32" i="13"/>
  <c r="GI33" i="13"/>
  <c r="GI34" i="13"/>
  <c r="GI14" i="13"/>
  <c r="GG7" i="13"/>
  <c r="GH8" i="13"/>
  <c r="GH9" i="13"/>
  <c r="GH10" i="13"/>
  <c r="GH11" i="13"/>
  <c r="GH12" i="13"/>
  <c r="GH14" i="13"/>
  <c r="GH15" i="13"/>
  <c r="GH16" i="13"/>
  <c r="GH17" i="13"/>
  <c r="GH18" i="13"/>
  <c r="GH19" i="13"/>
  <c r="GH20" i="13"/>
  <c r="GH21" i="13"/>
  <c r="GH22" i="13"/>
  <c r="GH23" i="13"/>
  <c r="GH24" i="13"/>
  <c r="GH25" i="13"/>
  <c r="GH26" i="13"/>
  <c r="GH27" i="13"/>
  <c r="GH28" i="13"/>
  <c r="GH29" i="13"/>
  <c r="GH30" i="13"/>
  <c r="GH31" i="13"/>
  <c r="GH32" i="13"/>
  <c r="GH33" i="13"/>
  <c r="GH34" i="13"/>
  <c r="GH13" i="13"/>
  <c r="GG8" i="13"/>
  <c r="GG9" i="13"/>
  <c r="GG10" i="13"/>
  <c r="GG11" i="13"/>
  <c r="GG12" i="13"/>
  <c r="GG14" i="13"/>
  <c r="GG15" i="13"/>
  <c r="GG16" i="13"/>
  <c r="GG17" i="13"/>
  <c r="GG18" i="13"/>
  <c r="GG19" i="13"/>
  <c r="GG20" i="13"/>
  <c r="GG21" i="13"/>
  <c r="GG22" i="13"/>
  <c r="GG23" i="13"/>
  <c r="GG24" i="13"/>
  <c r="GG25" i="13"/>
  <c r="GG26" i="13"/>
  <c r="GG27" i="13"/>
  <c r="GG28" i="13"/>
  <c r="GG29" i="13"/>
  <c r="GG30" i="13"/>
  <c r="GG31" i="13"/>
  <c r="GG32" i="13"/>
  <c r="GG33" i="13"/>
  <c r="GG34" i="13"/>
  <c r="GG13" i="13"/>
  <c r="GF9" i="13"/>
  <c r="GF10" i="13"/>
  <c r="GF11" i="13"/>
  <c r="GF12" i="13"/>
  <c r="GF13" i="13"/>
  <c r="GF14" i="13"/>
  <c r="GF15" i="13"/>
  <c r="GF16" i="13"/>
  <c r="GF17" i="13"/>
  <c r="GF18" i="13"/>
  <c r="GF19" i="13"/>
  <c r="GF20" i="13"/>
  <c r="GF21" i="13"/>
  <c r="GF22" i="13"/>
  <c r="GF23" i="13"/>
  <c r="GF24" i="13"/>
  <c r="GF25" i="13"/>
  <c r="GF26" i="13"/>
  <c r="GF27" i="13"/>
  <c r="GF28" i="13"/>
  <c r="GF29" i="13"/>
  <c r="GF30" i="13"/>
  <c r="GF31" i="13"/>
  <c r="GF32" i="13"/>
  <c r="GF33" i="13"/>
  <c r="GF34" i="13"/>
  <c r="BC6" i="13"/>
  <c r="BC7" i="13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C99" i="13"/>
  <c r="BC100" i="13"/>
  <c r="BC101" i="13"/>
  <c r="BC102" i="13"/>
  <c r="BC103" i="13"/>
  <c r="BC104" i="13"/>
  <c r="BC105" i="13"/>
  <c r="BC106" i="13"/>
  <c r="BC107" i="13"/>
  <c r="BC108" i="13"/>
  <c r="BC109" i="13"/>
  <c r="BC110" i="13"/>
  <c r="BC111" i="13"/>
  <c r="BC112" i="13"/>
  <c r="BC5" i="13"/>
  <c r="DQ6" i="13"/>
  <c r="DQ7" i="13"/>
  <c r="DQ8" i="13"/>
  <c r="DQ9" i="13"/>
  <c r="DQ10" i="13"/>
  <c r="DQ11" i="13"/>
  <c r="DQ12" i="13"/>
  <c r="DQ13" i="13"/>
  <c r="DQ14" i="13"/>
  <c r="DQ15" i="13"/>
  <c r="DQ16" i="13"/>
  <c r="DQ17" i="13"/>
  <c r="DQ18" i="13"/>
  <c r="DQ19" i="13"/>
  <c r="DQ20" i="13"/>
  <c r="DQ21" i="13"/>
  <c r="DQ22" i="13"/>
  <c r="DQ23" i="13"/>
  <c r="DQ24" i="13"/>
  <c r="DQ25" i="13"/>
  <c r="DQ26" i="13"/>
  <c r="DQ27" i="13"/>
  <c r="DQ28" i="13"/>
  <c r="DQ29" i="13"/>
  <c r="DQ30" i="13"/>
  <c r="DQ31" i="13"/>
  <c r="DQ32" i="13"/>
  <c r="DQ33" i="13"/>
  <c r="DQ34" i="13"/>
  <c r="DQ35" i="13"/>
  <c r="DQ36" i="13"/>
  <c r="DQ37" i="13"/>
  <c r="DQ38" i="13"/>
  <c r="DQ39" i="13"/>
  <c r="DQ40" i="13"/>
  <c r="DQ41" i="13"/>
  <c r="DQ42" i="13"/>
  <c r="DQ43" i="13"/>
  <c r="DQ44" i="13"/>
  <c r="DQ45" i="13"/>
  <c r="DQ46" i="13"/>
  <c r="DQ47" i="13"/>
  <c r="DQ48" i="13"/>
  <c r="DQ49" i="13"/>
  <c r="DQ50" i="13"/>
  <c r="DQ51" i="13"/>
  <c r="DQ52" i="13"/>
  <c r="DQ53" i="13"/>
  <c r="DQ54" i="13"/>
  <c r="DQ55" i="13"/>
  <c r="DQ56" i="13"/>
  <c r="DQ57" i="13"/>
  <c r="DQ58" i="13"/>
  <c r="DQ59" i="13"/>
  <c r="DQ60" i="13"/>
  <c r="DQ61" i="13"/>
  <c r="DQ62" i="13"/>
  <c r="DQ63" i="13"/>
  <c r="DQ64" i="13"/>
  <c r="DQ65" i="13"/>
  <c r="DQ66" i="13"/>
  <c r="DQ67" i="13"/>
  <c r="DQ68" i="13"/>
  <c r="DQ69" i="13"/>
  <c r="DQ70" i="13"/>
  <c r="DQ71" i="13"/>
  <c r="DQ72" i="13"/>
  <c r="DQ73" i="13"/>
  <c r="DQ74" i="13"/>
  <c r="DQ75" i="13"/>
  <c r="DQ76" i="13"/>
  <c r="DQ77" i="13"/>
  <c r="DQ78" i="13"/>
  <c r="DQ79" i="13"/>
  <c r="DQ80" i="13"/>
  <c r="DQ81" i="13"/>
  <c r="DQ82" i="13"/>
  <c r="DQ83" i="13"/>
  <c r="DQ84" i="13"/>
  <c r="DQ85" i="13"/>
  <c r="DQ86" i="13"/>
  <c r="DQ87" i="13"/>
  <c r="DQ88" i="13"/>
  <c r="DQ89" i="13"/>
  <c r="DQ90" i="13"/>
  <c r="DQ91" i="13"/>
  <c r="DQ92" i="13"/>
  <c r="DQ93" i="13"/>
  <c r="DQ94" i="13"/>
  <c r="DQ95" i="13"/>
  <c r="DQ96" i="13"/>
  <c r="DQ97" i="13"/>
  <c r="DQ98" i="13"/>
  <c r="DQ99" i="13"/>
  <c r="DQ100" i="13"/>
  <c r="DQ101" i="13"/>
  <c r="DQ102" i="13"/>
  <c r="DQ103" i="13"/>
  <c r="DQ104" i="13"/>
  <c r="DQ105" i="13"/>
  <c r="DQ106" i="13"/>
  <c r="DQ107" i="13"/>
  <c r="DQ108" i="13"/>
  <c r="DQ109" i="13"/>
  <c r="DQ110" i="13"/>
  <c r="DQ111" i="13"/>
  <c r="DQ112" i="13"/>
  <c r="DQ5" i="13"/>
  <c r="DH6" i="13"/>
  <c r="DH7" i="13"/>
  <c r="DH8" i="13"/>
  <c r="DH9" i="13"/>
  <c r="DH10" i="13"/>
  <c r="DH11" i="13"/>
  <c r="DH12" i="13"/>
  <c r="DH13" i="13"/>
  <c r="DH14" i="13"/>
  <c r="DH15" i="13"/>
  <c r="DH16" i="13"/>
  <c r="DH17" i="13"/>
  <c r="DH18" i="13"/>
  <c r="DH19" i="13"/>
  <c r="DH20" i="13"/>
  <c r="DH21" i="13"/>
  <c r="DH22" i="13"/>
  <c r="DH23" i="13"/>
  <c r="DH24" i="13"/>
  <c r="DH25" i="13"/>
  <c r="DH26" i="13"/>
  <c r="DH27" i="13"/>
  <c r="DH28" i="13"/>
  <c r="DH29" i="13"/>
  <c r="DH30" i="13"/>
  <c r="DH31" i="13"/>
  <c r="DH32" i="13"/>
  <c r="DH33" i="13"/>
  <c r="DH34" i="13"/>
  <c r="DH35" i="13"/>
  <c r="DH36" i="13"/>
  <c r="DH37" i="13"/>
  <c r="DH38" i="13"/>
  <c r="DH39" i="13"/>
  <c r="DH40" i="13"/>
  <c r="DH41" i="13"/>
  <c r="DH42" i="13"/>
  <c r="DH43" i="13"/>
  <c r="DH44" i="13"/>
  <c r="DH45" i="13"/>
  <c r="DH46" i="13"/>
  <c r="DH47" i="13"/>
  <c r="DH48" i="13"/>
  <c r="DH49" i="13"/>
  <c r="DH50" i="13"/>
  <c r="DH51" i="13"/>
  <c r="DH52" i="13"/>
  <c r="DH53" i="13"/>
  <c r="DH54" i="13"/>
  <c r="DH55" i="13"/>
  <c r="DH56" i="13"/>
  <c r="DH57" i="13"/>
  <c r="DH58" i="13"/>
  <c r="DH59" i="13"/>
  <c r="DH60" i="13"/>
  <c r="DH61" i="13"/>
  <c r="DH62" i="13"/>
  <c r="DH63" i="13"/>
  <c r="DH64" i="13"/>
  <c r="DH65" i="13"/>
  <c r="DH66" i="13"/>
  <c r="DH67" i="13"/>
  <c r="DH68" i="13"/>
  <c r="DH69" i="13"/>
  <c r="DH70" i="13"/>
  <c r="DH71" i="13"/>
  <c r="DH72" i="13"/>
  <c r="DH73" i="13"/>
  <c r="DH74" i="13"/>
  <c r="DH75" i="13"/>
  <c r="DH76" i="13"/>
  <c r="DH77" i="13"/>
  <c r="DH78" i="13"/>
  <c r="DH79" i="13"/>
  <c r="DH80" i="13"/>
  <c r="DH81" i="13"/>
  <c r="DH82" i="13"/>
  <c r="DH83" i="13"/>
  <c r="DH84" i="13"/>
  <c r="DH85" i="13"/>
  <c r="DH86" i="13"/>
  <c r="DH87" i="13"/>
  <c r="DH88" i="13"/>
  <c r="DH89" i="13"/>
  <c r="DH90" i="13"/>
  <c r="DH91" i="13"/>
  <c r="DH92" i="13"/>
  <c r="DH93" i="13"/>
  <c r="DH94" i="13"/>
  <c r="DH95" i="13"/>
  <c r="DH96" i="13"/>
  <c r="DH97" i="13"/>
  <c r="DH98" i="13"/>
  <c r="DH99" i="13"/>
  <c r="DH100" i="13"/>
  <c r="DH101" i="13"/>
  <c r="DH102" i="13"/>
  <c r="DH103" i="13"/>
  <c r="DH104" i="13"/>
  <c r="DH105" i="13"/>
  <c r="DH106" i="13"/>
  <c r="DH107" i="13"/>
  <c r="DH108" i="13"/>
  <c r="DH109" i="13"/>
  <c r="DH110" i="13"/>
  <c r="DH111" i="13"/>
  <c r="DH112" i="13"/>
  <c r="DH5" i="13"/>
  <c r="EH10" i="13"/>
  <c r="EH11" i="13"/>
  <c r="EH12" i="13"/>
  <c r="EH13" i="13"/>
  <c r="EH14" i="13"/>
  <c r="EH15" i="13"/>
  <c r="EH16" i="13"/>
  <c r="EH17" i="13"/>
  <c r="EH18" i="13"/>
  <c r="EH19" i="13"/>
  <c r="EH20" i="13"/>
  <c r="EH21" i="13"/>
  <c r="EH22" i="13"/>
  <c r="EH23" i="13"/>
  <c r="EH24" i="13"/>
  <c r="EH25" i="13"/>
  <c r="EH26" i="13"/>
  <c r="EH27" i="13"/>
  <c r="EH28" i="13"/>
  <c r="EH29" i="13"/>
  <c r="EH30" i="13"/>
  <c r="EH31" i="13"/>
  <c r="EH32" i="13"/>
  <c r="EH33" i="13"/>
  <c r="EH34" i="13"/>
  <c r="EH35" i="13"/>
  <c r="EH36" i="13"/>
  <c r="EH37" i="13"/>
  <c r="EH38" i="13"/>
  <c r="EH39" i="13"/>
  <c r="EH40" i="13"/>
  <c r="EH41" i="13"/>
  <c r="EH42" i="13"/>
  <c r="EH43" i="13"/>
  <c r="EH44" i="13"/>
  <c r="EH45" i="13"/>
  <c r="EH46" i="13"/>
  <c r="EH47" i="13"/>
  <c r="EH48" i="13"/>
  <c r="EH49" i="13"/>
  <c r="EH50" i="13"/>
  <c r="EH51" i="13"/>
  <c r="EH52" i="13"/>
  <c r="EH53" i="13"/>
  <c r="EH54" i="13"/>
  <c r="EH55" i="13"/>
  <c r="EH56" i="13"/>
  <c r="EH57" i="13"/>
  <c r="EH58" i="13"/>
  <c r="EH59" i="13"/>
  <c r="EH60" i="13"/>
  <c r="EH61" i="13"/>
  <c r="EH62" i="13"/>
  <c r="EH63" i="13"/>
  <c r="EH64" i="13"/>
  <c r="EH65" i="13"/>
  <c r="EH66" i="13"/>
  <c r="EH67" i="13"/>
  <c r="EH68" i="13"/>
  <c r="EH69" i="13"/>
  <c r="EH70" i="13"/>
  <c r="EH71" i="13"/>
  <c r="EH72" i="13"/>
  <c r="EH73" i="13"/>
  <c r="EH74" i="13"/>
  <c r="EH75" i="13"/>
  <c r="EH76" i="13"/>
  <c r="EH77" i="13"/>
  <c r="EH78" i="13"/>
  <c r="EH79" i="13"/>
  <c r="EH80" i="13"/>
  <c r="EH81" i="13"/>
  <c r="EH82" i="13"/>
  <c r="EH83" i="13"/>
  <c r="EH84" i="13"/>
  <c r="EH85" i="13"/>
  <c r="EH86" i="13"/>
  <c r="EH87" i="13"/>
  <c r="EH88" i="13"/>
  <c r="EH89" i="13"/>
  <c r="EH90" i="13"/>
  <c r="EH91" i="13"/>
  <c r="EH92" i="13"/>
  <c r="EH93" i="13"/>
  <c r="EH94" i="13"/>
  <c r="EH95" i="13"/>
  <c r="EH96" i="13"/>
  <c r="EH97" i="13"/>
  <c r="EH98" i="13"/>
  <c r="EH99" i="13"/>
  <c r="EH100" i="13"/>
  <c r="EH101" i="13"/>
  <c r="EH102" i="13"/>
  <c r="EH103" i="13"/>
  <c r="EH104" i="13"/>
  <c r="EH105" i="13"/>
  <c r="EH106" i="13"/>
  <c r="EH107" i="13"/>
  <c r="EH108" i="13"/>
  <c r="EH109" i="13"/>
  <c r="EH110" i="13"/>
  <c r="EH111" i="13"/>
  <c r="EH112" i="13"/>
  <c r="EH9" i="13"/>
  <c r="CJ5" i="13"/>
  <c r="CJ6" i="13"/>
  <c r="CJ7" i="13"/>
  <c r="CJ8" i="13"/>
  <c r="CJ9" i="13"/>
  <c r="CJ10" i="13"/>
  <c r="CJ11" i="13"/>
  <c r="CJ12" i="13"/>
  <c r="AF5" i="13"/>
  <c r="AF6" i="13"/>
  <c r="AF7" i="13"/>
  <c r="AF8" i="13"/>
  <c r="AF9" i="13"/>
  <c r="AF10" i="13"/>
  <c r="AF11" i="13"/>
  <c r="AF12" i="13"/>
  <c r="AE5" i="13"/>
  <c r="AE6" i="13"/>
  <c r="AE7" i="13"/>
  <c r="AE8" i="13"/>
  <c r="AE9" i="13"/>
  <c r="AE10" i="13"/>
  <c r="AE11" i="13"/>
  <c r="AE12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W71" i="13"/>
  <c r="W72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W97" i="13"/>
  <c r="W98" i="13"/>
  <c r="W99" i="13"/>
  <c r="W100" i="13"/>
  <c r="W101" i="13"/>
  <c r="W102" i="13"/>
  <c r="W103" i="13"/>
  <c r="W104" i="13"/>
  <c r="W105" i="13"/>
  <c r="W106" i="13"/>
  <c r="W107" i="13"/>
  <c r="W108" i="13"/>
  <c r="W109" i="13"/>
  <c r="W110" i="13"/>
  <c r="W111" i="13"/>
  <c r="W112" i="13"/>
  <c r="W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T111" i="13"/>
  <c r="T112" i="13"/>
  <c r="T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5" i="13"/>
  <c r="AM78" i="20" l="1"/>
  <c r="GJ38" i="13"/>
  <c r="GL36" i="13"/>
  <c r="GN38" i="13"/>
  <c r="GF36" i="13"/>
  <c r="GH36" i="13"/>
  <c r="GG36" i="13"/>
  <c r="GH38" i="13"/>
  <c r="GI38" i="13"/>
  <c r="GJ36" i="13"/>
  <c r="GK36" i="13"/>
  <c r="GL38" i="13"/>
  <c r="GM38" i="13"/>
  <c r="GN36" i="13"/>
  <c r="GM36" i="13"/>
  <c r="GI36" i="13"/>
  <c r="GK38" i="13"/>
  <c r="GG38" i="13"/>
  <c r="GF38" i="13"/>
  <c r="GE37" i="13" l="1"/>
  <c r="AM79" i="20"/>
  <c r="GG37" i="13"/>
  <c r="GJ37" i="13"/>
  <c r="GI37" i="13"/>
  <c r="GK37" i="13"/>
  <c r="GH37" i="13"/>
  <c r="GP38" i="13"/>
  <c r="GG41" i="13" s="1"/>
  <c r="GL37" i="13"/>
  <c r="GN37" i="13"/>
  <c r="GM37" i="13"/>
  <c r="GF37" i="13"/>
  <c r="GO38" i="13"/>
  <c r="GF39" i="13" s="1"/>
  <c r="AM80" i="20" l="1"/>
  <c r="GF41" i="13"/>
  <c r="GI41" i="13"/>
  <c r="GN41" i="13"/>
  <c r="GJ41" i="13"/>
  <c r="GM41" i="13"/>
  <c r="GK41" i="13"/>
  <c r="GL41" i="13"/>
  <c r="GH39" i="13"/>
  <c r="GL39" i="13"/>
  <c r="GI39" i="13"/>
  <c r="GN39" i="13"/>
  <c r="GM39" i="13"/>
  <c r="GJ39" i="13"/>
  <c r="GK39" i="13"/>
  <c r="GG39" i="13"/>
  <c r="HB40" i="13" l="1"/>
  <c r="HV40" i="13" s="1"/>
  <c r="AH33" i="12" s="1"/>
  <c r="HB19" i="13"/>
  <c r="HV19" i="13" s="1"/>
  <c r="AH12" i="12" s="1"/>
  <c r="AM81" i="20"/>
  <c r="GO39" i="13"/>
  <c r="HA18" i="13"/>
  <c r="HU18" i="13" s="1"/>
  <c r="HB74" i="13"/>
  <c r="HV74" i="13" s="1"/>
  <c r="AH67" i="12" s="1"/>
  <c r="HB85" i="13"/>
  <c r="HV85" i="13" s="1"/>
  <c r="AH78" i="12" s="1"/>
  <c r="HB68" i="13"/>
  <c r="HV68" i="13" s="1"/>
  <c r="AH61" i="12" s="1"/>
  <c r="HB84" i="13"/>
  <c r="HV84" i="13" s="1"/>
  <c r="AH77" i="12" s="1"/>
  <c r="HB95" i="13"/>
  <c r="HV95" i="13" s="1"/>
  <c r="AH88" i="12" s="1"/>
  <c r="HB79" i="13"/>
  <c r="HV79" i="13" s="1"/>
  <c r="AH72" i="12" s="1"/>
  <c r="HB42" i="13"/>
  <c r="HV42" i="13" s="1"/>
  <c r="AH35" i="12" s="1"/>
  <c r="HB26" i="13"/>
  <c r="HV26" i="13" s="1"/>
  <c r="AH19" i="12" s="1"/>
  <c r="HB61" i="13"/>
  <c r="HV61" i="13" s="1"/>
  <c r="AH54" i="12" s="1"/>
  <c r="HB45" i="13"/>
  <c r="HV45" i="13" s="1"/>
  <c r="AH38" i="12" s="1"/>
  <c r="HB29" i="13"/>
  <c r="HV29" i="13" s="1"/>
  <c r="AH22" i="12" s="1"/>
  <c r="HB63" i="13"/>
  <c r="HV63" i="13" s="1"/>
  <c r="AH56" i="12" s="1"/>
  <c r="HB47" i="13"/>
  <c r="HV47" i="13" s="1"/>
  <c r="AH40" i="12" s="1"/>
  <c r="HB31" i="13"/>
  <c r="HV31" i="13" s="1"/>
  <c r="AH24" i="12" s="1"/>
  <c r="HB110" i="13"/>
  <c r="HV110" i="13" s="1"/>
  <c r="AH103" i="12" s="1"/>
  <c r="HB86" i="13"/>
  <c r="HV86" i="13" s="1"/>
  <c r="AH79" i="12" s="1"/>
  <c r="HB70" i="13"/>
  <c r="HV70" i="13" s="1"/>
  <c r="AH63" i="12" s="1"/>
  <c r="HB18" i="13"/>
  <c r="HV18" i="13" s="1"/>
  <c r="AH11" i="12" s="1"/>
  <c r="HB97" i="13"/>
  <c r="HV97" i="13" s="1"/>
  <c r="AH90" i="12" s="1"/>
  <c r="HB81" i="13"/>
  <c r="HV81" i="13" s="1"/>
  <c r="AH74" i="12" s="1"/>
  <c r="HB52" i="13"/>
  <c r="HV52" i="13" s="1"/>
  <c r="AH45" i="12" s="1"/>
  <c r="HB112" i="13"/>
  <c r="HV112" i="13" s="1"/>
  <c r="AH105" i="12" s="1"/>
  <c r="HB96" i="13"/>
  <c r="HV96" i="13" s="1"/>
  <c r="AH89" i="12" s="1"/>
  <c r="HB80" i="13"/>
  <c r="HV80" i="13" s="1"/>
  <c r="AH73" i="12" s="1"/>
  <c r="HB48" i="13"/>
  <c r="HV48" i="13" s="1"/>
  <c r="AH41" i="12" s="1"/>
  <c r="HB107" i="13"/>
  <c r="HV107" i="13" s="1"/>
  <c r="AH100" i="12" s="1"/>
  <c r="HB91" i="13"/>
  <c r="HV91" i="13" s="1"/>
  <c r="AH84" i="12" s="1"/>
  <c r="HB75" i="13"/>
  <c r="HV75" i="13" s="1"/>
  <c r="AH68" i="12" s="1"/>
  <c r="HB28" i="13"/>
  <c r="HV28" i="13" s="1"/>
  <c r="AH21" i="12" s="1"/>
  <c r="HB54" i="13"/>
  <c r="HV54" i="13" s="1"/>
  <c r="AH47" i="12" s="1"/>
  <c r="HB38" i="13"/>
  <c r="HV38" i="13" s="1"/>
  <c r="AH31" i="12" s="1"/>
  <c r="HB22" i="13"/>
  <c r="HV22" i="13" s="1"/>
  <c r="AH15" i="12" s="1"/>
  <c r="HB57" i="13"/>
  <c r="HV57" i="13" s="1"/>
  <c r="AH50" i="12" s="1"/>
  <c r="HB41" i="13"/>
  <c r="HV41" i="13" s="1"/>
  <c r="AH34" i="12" s="1"/>
  <c r="HB25" i="13"/>
  <c r="HV25" i="13" s="1"/>
  <c r="AH18" i="12" s="1"/>
  <c r="HB59" i="13"/>
  <c r="HV59" i="13" s="1"/>
  <c r="AH52" i="12" s="1"/>
  <c r="HB43" i="13"/>
  <c r="HV43" i="13" s="1"/>
  <c r="AH36" i="12" s="1"/>
  <c r="HB27" i="13"/>
  <c r="HV27" i="13" s="1"/>
  <c r="AH20" i="12" s="1"/>
  <c r="HB24" i="13"/>
  <c r="HV24" i="13" s="1"/>
  <c r="AH17" i="12" s="1"/>
  <c r="HB100" i="13"/>
  <c r="HV100" i="13" s="1"/>
  <c r="AH93" i="12" s="1"/>
  <c r="HB64" i="13"/>
  <c r="HV64" i="13" s="1"/>
  <c r="AH57" i="12" s="1"/>
  <c r="HB44" i="13"/>
  <c r="HV44" i="13" s="1"/>
  <c r="AH37" i="12" s="1"/>
  <c r="HB106" i="13"/>
  <c r="HV106" i="13" s="1"/>
  <c r="AH99" i="12" s="1"/>
  <c r="HB82" i="13"/>
  <c r="HV82" i="13" s="1"/>
  <c r="AH75" i="12" s="1"/>
  <c r="HB56" i="13"/>
  <c r="HV56" i="13" s="1"/>
  <c r="AH49" i="12" s="1"/>
  <c r="HB109" i="13"/>
  <c r="HV109" i="13" s="1"/>
  <c r="AH102" i="12" s="1"/>
  <c r="HB93" i="13"/>
  <c r="HV93" i="13" s="1"/>
  <c r="AH86" i="12" s="1"/>
  <c r="HB77" i="13"/>
  <c r="HV77" i="13" s="1"/>
  <c r="AH70" i="12" s="1"/>
  <c r="HB36" i="13"/>
  <c r="HV36" i="13" s="1"/>
  <c r="AH29" i="12" s="1"/>
  <c r="HB108" i="13"/>
  <c r="HV108" i="13" s="1"/>
  <c r="AH101" i="12" s="1"/>
  <c r="HB92" i="13"/>
  <c r="HV92" i="13" s="1"/>
  <c r="AH85" i="12" s="1"/>
  <c r="HB76" i="13"/>
  <c r="HV76" i="13" s="1"/>
  <c r="AH69" i="12" s="1"/>
  <c r="HB32" i="13"/>
  <c r="HV32" i="13" s="1"/>
  <c r="AH25" i="12" s="1"/>
  <c r="HB103" i="13"/>
  <c r="HV103" i="13" s="1"/>
  <c r="AH96" i="12" s="1"/>
  <c r="HB87" i="13"/>
  <c r="HV87" i="13" s="1"/>
  <c r="AH80" i="12" s="1"/>
  <c r="HB71" i="13"/>
  <c r="HV71" i="13" s="1"/>
  <c r="AH64" i="12" s="1"/>
  <c r="HB66" i="13"/>
  <c r="HV66" i="13" s="1"/>
  <c r="AH59" i="12" s="1"/>
  <c r="HB50" i="13"/>
  <c r="HV50" i="13" s="1"/>
  <c r="AH43" i="12" s="1"/>
  <c r="HB34" i="13"/>
  <c r="HV34" i="13" s="1"/>
  <c r="AH27" i="12" s="1"/>
  <c r="HB69" i="13"/>
  <c r="HV69" i="13" s="1"/>
  <c r="AH62" i="12" s="1"/>
  <c r="HB53" i="13"/>
  <c r="HV53" i="13" s="1"/>
  <c r="AH46" i="12" s="1"/>
  <c r="HB37" i="13"/>
  <c r="HV37" i="13" s="1"/>
  <c r="AH30" i="12" s="1"/>
  <c r="HB21" i="13"/>
  <c r="HV21" i="13" s="1"/>
  <c r="AH14" i="12" s="1"/>
  <c r="HB55" i="13"/>
  <c r="HV55" i="13" s="1"/>
  <c r="AH48" i="12" s="1"/>
  <c r="HB39" i="13"/>
  <c r="HV39" i="13" s="1"/>
  <c r="AH32" i="12" s="1"/>
  <c r="HB23" i="13"/>
  <c r="HV23" i="13" s="1"/>
  <c r="AH16" i="12" s="1"/>
  <c r="HB90" i="13"/>
  <c r="HV90" i="13" s="1"/>
  <c r="AH83" i="12" s="1"/>
  <c r="HB101" i="13"/>
  <c r="HV101" i="13" s="1"/>
  <c r="AH94" i="12" s="1"/>
  <c r="HB94" i="13"/>
  <c r="HV94" i="13" s="1"/>
  <c r="AH87" i="12" s="1"/>
  <c r="HB111" i="13"/>
  <c r="HV111" i="13" s="1"/>
  <c r="AH104" i="12" s="1"/>
  <c r="HB58" i="13"/>
  <c r="HV58" i="13" s="1"/>
  <c r="AH51" i="12" s="1"/>
  <c r="HL10" i="13"/>
  <c r="HV10" i="13" s="1"/>
  <c r="AH3" i="12" s="1"/>
  <c r="HL14" i="13"/>
  <c r="HV14" i="13" s="1"/>
  <c r="AH7" i="12" s="1"/>
  <c r="HL18" i="13"/>
  <c r="HL22" i="13"/>
  <c r="HL26" i="13"/>
  <c r="HL30" i="13"/>
  <c r="HL34" i="13"/>
  <c r="HL38" i="13"/>
  <c r="HL42" i="13"/>
  <c r="HL46" i="13"/>
  <c r="HL50" i="13"/>
  <c r="HL54" i="13"/>
  <c r="HL58" i="13"/>
  <c r="HL62" i="13"/>
  <c r="HL66" i="13"/>
  <c r="HL70" i="13"/>
  <c r="HL74" i="13"/>
  <c r="HL78" i="13"/>
  <c r="HL82" i="13"/>
  <c r="HL86" i="13"/>
  <c r="HL90" i="13"/>
  <c r="HL94" i="13"/>
  <c r="HL98" i="13"/>
  <c r="HL102" i="13"/>
  <c r="HL106" i="13"/>
  <c r="HL110" i="13"/>
  <c r="HL8" i="13"/>
  <c r="HV8" i="13" s="1"/>
  <c r="HL12" i="13"/>
  <c r="HV12" i="13" s="1"/>
  <c r="AH5" i="12" s="1"/>
  <c r="HL16" i="13"/>
  <c r="HV16" i="13" s="1"/>
  <c r="AH9" i="12" s="1"/>
  <c r="HL20" i="13"/>
  <c r="HL24" i="13"/>
  <c r="HL28" i="13"/>
  <c r="HL32" i="13"/>
  <c r="HL36" i="13"/>
  <c r="HL40" i="13"/>
  <c r="HL44" i="13"/>
  <c r="HL48" i="13"/>
  <c r="HL52" i="13"/>
  <c r="HL56" i="13"/>
  <c r="HL60" i="13"/>
  <c r="HL64" i="13"/>
  <c r="HL68" i="13"/>
  <c r="HL72" i="13"/>
  <c r="HL76" i="13"/>
  <c r="HL80" i="13"/>
  <c r="HL84" i="13"/>
  <c r="HL88" i="13"/>
  <c r="HL92" i="13"/>
  <c r="HL96" i="13"/>
  <c r="HL100" i="13"/>
  <c r="HL104" i="13"/>
  <c r="HL108" i="13"/>
  <c r="HL112" i="13"/>
  <c r="HL9" i="13"/>
  <c r="HV9" i="13" s="1"/>
  <c r="AH2" i="12" s="1"/>
  <c r="HL13" i="13"/>
  <c r="HV13" i="13" s="1"/>
  <c r="AH6" i="12" s="1"/>
  <c r="HL17" i="13"/>
  <c r="HV17" i="13" s="1"/>
  <c r="AH10" i="12" s="1"/>
  <c r="HL21" i="13"/>
  <c r="HL25" i="13"/>
  <c r="HL29" i="13"/>
  <c r="HL33" i="13"/>
  <c r="HL37" i="13"/>
  <c r="HL41" i="13"/>
  <c r="HL45" i="13"/>
  <c r="HL49" i="13"/>
  <c r="HL53" i="13"/>
  <c r="HL57" i="13"/>
  <c r="HL61" i="13"/>
  <c r="HL65" i="13"/>
  <c r="HL69" i="13"/>
  <c r="HL73" i="13"/>
  <c r="HL77" i="13"/>
  <c r="HL81" i="13"/>
  <c r="HL85" i="13"/>
  <c r="HL89" i="13"/>
  <c r="HL93" i="13"/>
  <c r="HL97" i="13"/>
  <c r="HL101" i="13"/>
  <c r="HL105" i="13"/>
  <c r="HL109" i="13"/>
  <c r="HL6" i="13"/>
  <c r="HV6" i="13" s="1"/>
  <c r="HL11" i="13"/>
  <c r="HV11" i="13" s="1"/>
  <c r="AH4" i="12" s="1"/>
  <c r="HL27" i="13"/>
  <c r="HL43" i="13"/>
  <c r="HL59" i="13"/>
  <c r="HL75" i="13"/>
  <c r="HL91" i="13"/>
  <c r="HL107" i="13"/>
  <c r="HL15" i="13"/>
  <c r="HV15" i="13" s="1"/>
  <c r="AH8" i="12" s="1"/>
  <c r="HL31" i="13"/>
  <c r="HL47" i="13"/>
  <c r="HL63" i="13"/>
  <c r="HL79" i="13"/>
  <c r="HL95" i="13"/>
  <c r="HL111" i="13"/>
  <c r="HL19" i="13"/>
  <c r="HL35" i="13"/>
  <c r="HL51" i="13"/>
  <c r="HL67" i="13"/>
  <c r="HL83" i="13"/>
  <c r="HL99" i="13"/>
  <c r="HL7" i="13"/>
  <c r="HV7" i="13" s="1"/>
  <c r="HL23" i="13"/>
  <c r="HL39" i="13"/>
  <c r="HL55" i="13"/>
  <c r="HL71" i="13"/>
  <c r="HL87" i="13"/>
  <c r="HL103" i="13"/>
  <c r="HK6" i="13"/>
  <c r="HB98" i="13"/>
  <c r="HV98" i="13" s="1"/>
  <c r="AH91" i="12" s="1"/>
  <c r="HB78" i="13"/>
  <c r="HV78" i="13" s="1"/>
  <c r="AH71" i="12" s="1"/>
  <c r="HB105" i="13"/>
  <c r="HV105" i="13" s="1"/>
  <c r="AH98" i="12" s="1"/>
  <c r="HB89" i="13"/>
  <c r="HV89" i="13" s="1"/>
  <c r="AH82" i="12" s="1"/>
  <c r="HB73" i="13"/>
  <c r="HV73" i="13" s="1"/>
  <c r="AH66" i="12" s="1"/>
  <c r="HB20" i="13"/>
  <c r="HV20" i="13" s="1"/>
  <c r="AH13" i="12" s="1"/>
  <c r="HB104" i="13"/>
  <c r="HV104" i="13" s="1"/>
  <c r="AH97" i="12" s="1"/>
  <c r="HB88" i="13"/>
  <c r="HV88" i="13" s="1"/>
  <c r="AH81" i="12" s="1"/>
  <c r="HB72" i="13"/>
  <c r="HV72" i="13" s="1"/>
  <c r="AH65" i="12" s="1"/>
  <c r="HB102" i="13"/>
  <c r="HV102" i="13" s="1"/>
  <c r="AH95" i="12" s="1"/>
  <c r="HB99" i="13"/>
  <c r="HV99" i="13" s="1"/>
  <c r="AH92" i="12" s="1"/>
  <c r="HB83" i="13"/>
  <c r="HV83" i="13" s="1"/>
  <c r="AH76" i="12" s="1"/>
  <c r="HB60" i="13"/>
  <c r="HV60" i="13" s="1"/>
  <c r="AH53" i="12" s="1"/>
  <c r="HB62" i="13"/>
  <c r="HV62" i="13" s="1"/>
  <c r="AH55" i="12" s="1"/>
  <c r="HB46" i="13"/>
  <c r="HV46" i="13" s="1"/>
  <c r="AH39" i="12" s="1"/>
  <c r="HB30" i="13"/>
  <c r="HV30" i="13" s="1"/>
  <c r="AH23" i="12" s="1"/>
  <c r="HB65" i="13"/>
  <c r="HV65" i="13" s="1"/>
  <c r="AH58" i="12" s="1"/>
  <c r="HB49" i="13"/>
  <c r="HV49" i="13" s="1"/>
  <c r="AH42" i="12" s="1"/>
  <c r="HB33" i="13"/>
  <c r="HV33" i="13" s="1"/>
  <c r="AH26" i="12" s="1"/>
  <c r="HB67" i="13"/>
  <c r="HV67" i="13" s="1"/>
  <c r="AH60" i="12" s="1"/>
  <c r="HB51" i="13"/>
  <c r="HV51" i="13" s="1"/>
  <c r="AH44" i="12" s="1"/>
  <c r="HB35" i="13"/>
  <c r="HV35" i="13" s="1"/>
  <c r="AH28" i="12" s="1"/>
  <c r="ET16" i="13"/>
  <c r="HA83" i="13"/>
  <c r="HU83" i="13" s="1"/>
  <c r="HA45" i="13"/>
  <c r="HU45" i="13" s="1"/>
  <c r="HA73" i="13"/>
  <c r="HU73" i="13" s="1"/>
  <c r="HA7" i="13"/>
  <c r="HU7" i="13" s="1"/>
  <c r="HA60" i="13"/>
  <c r="HU60" i="13" s="1"/>
  <c r="HA12" i="13"/>
  <c r="HU12" i="13" s="1"/>
  <c r="HA54" i="13"/>
  <c r="HU54" i="13" s="1"/>
  <c r="HA22" i="13"/>
  <c r="HU22" i="13" s="1"/>
  <c r="HA75" i="13"/>
  <c r="HU75" i="13" s="1"/>
  <c r="HA67" i="13"/>
  <c r="HU67" i="13" s="1"/>
  <c r="HA93" i="13"/>
  <c r="HU93" i="13" s="1"/>
  <c r="HA29" i="13"/>
  <c r="HU29" i="13" s="1"/>
  <c r="HA25" i="13"/>
  <c r="HU25" i="13" s="1"/>
  <c r="ET20" i="13"/>
  <c r="HA43" i="13"/>
  <c r="HU43" i="13" s="1"/>
  <c r="HA99" i="13"/>
  <c r="HU99" i="13" s="1"/>
  <c r="HA59" i="13"/>
  <c r="HU59" i="13" s="1"/>
  <c r="HA85" i="13"/>
  <c r="HU85" i="13" s="1"/>
  <c r="HA53" i="13"/>
  <c r="HU53" i="13" s="1"/>
  <c r="HA21" i="13"/>
  <c r="HU21" i="13" s="1"/>
  <c r="HA81" i="13"/>
  <c r="HU81" i="13" s="1"/>
  <c r="HA49" i="13"/>
  <c r="HU49" i="13" s="1"/>
  <c r="HA17" i="13"/>
  <c r="HU17" i="13" s="1"/>
  <c r="HA111" i="13"/>
  <c r="HU111" i="13" s="1"/>
  <c r="HA79" i="13"/>
  <c r="HU79" i="13" s="1"/>
  <c r="HA47" i="13"/>
  <c r="HU47" i="13" s="1"/>
  <c r="HA15" i="13"/>
  <c r="HU15" i="13" s="1"/>
  <c r="HA112" i="13"/>
  <c r="HU112" i="13" s="1"/>
  <c r="HA96" i="13"/>
  <c r="HU96" i="13" s="1"/>
  <c r="HA80" i="13"/>
  <c r="HU80" i="13" s="1"/>
  <c r="HA64" i="13"/>
  <c r="HU64" i="13" s="1"/>
  <c r="HA48" i="13"/>
  <c r="HU48" i="13" s="1"/>
  <c r="HA32" i="13"/>
  <c r="HU32" i="13" s="1"/>
  <c r="HA16" i="13"/>
  <c r="HU16" i="13" s="1"/>
  <c r="HA106" i="13"/>
  <c r="HU106" i="13" s="1"/>
  <c r="HA90" i="13"/>
  <c r="HU90" i="13" s="1"/>
  <c r="HA74" i="13"/>
  <c r="HU74" i="13" s="1"/>
  <c r="HA58" i="13"/>
  <c r="HU58" i="13" s="1"/>
  <c r="HA42" i="13"/>
  <c r="HU42" i="13" s="1"/>
  <c r="HA26" i="13"/>
  <c r="HU26" i="13" s="1"/>
  <c r="HA10" i="13"/>
  <c r="HU10" i="13" s="1"/>
  <c r="HG6" i="13"/>
  <c r="HQ6" i="13" s="1"/>
  <c r="HG11" i="13"/>
  <c r="HQ11" i="13" s="1"/>
  <c r="N4" i="12" s="1"/>
  <c r="HK9" i="13"/>
  <c r="HK13" i="13"/>
  <c r="HK17" i="13"/>
  <c r="HK21" i="13"/>
  <c r="HK25" i="13"/>
  <c r="HK29" i="13"/>
  <c r="HK33" i="13"/>
  <c r="HK37" i="13"/>
  <c r="HK41" i="13"/>
  <c r="HK45" i="13"/>
  <c r="HK49" i="13"/>
  <c r="HK53" i="13"/>
  <c r="HK57" i="13"/>
  <c r="HG9" i="13"/>
  <c r="HQ9" i="13" s="1"/>
  <c r="N2" i="12" s="1"/>
  <c r="HG7" i="13"/>
  <c r="HQ7" i="13" s="1"/>
  <c r="HK7" i="13"/>
  <c r="HK11" i="13"/>
  <c r="HK15" i="13"/>
  <c r="HK19" i="13"/>
  <c r="HK23" i="13"/>
  <c r="HK27" i="13"/>
  <c r="HK31" i="13"/>
  <c r="HK35" i="13"/>
  <c r="HK39" i="13"/>
  <c r="HK43" i="13"/>
  <c r="HK47" i="13"/>
  <c r="HK51" i="13"/>
  <c r="HK55" i="13"/>
  <c r="HK59" i="13"/>
  <c r="HG8" i="13"/>
  <c r="HQ8" i="13" s="1"/>
  <c r="HK10" i="13"/>
  <c r="HK18" i="13"/>
  <c r="HK26" i="13"/>
  <c r="HK34" i="13"/>
  <c r="HK42" i="13"/>
  <c r="HK50" i="13"/>
  <c r="HK58" i="13"/>
  <c r="HK63" i="13"/>
  <c r="HK67" i="13"/>
  <c r="HK71" i="13"/>
  <c r="HK75" i="13"/>
  <c r="HK79" i="13"/>
  <c r="HK83" i="13"/>
  <c r="HK87" i="13"/>
  <c r="HK91" i="13"/>
  <c r="HK95" i="13"/>
  <c r="HK99" i="13"/>
  <c r="HK103" i="13"/>
  <c r="HK107" i="13"/>
  <c r="HK111" i="13"/>
  <c r="HG12" i="13"/>
  <c r="HQ12" i="13" s="1"/>
  <c r="N5" i="12" s="1"/>
  <c r="HK14" i="13"/>
  <c r="HK22" i="13"/>
  <c r="HK30" i="13"/>
  <c r="HK38" i="13"/>
  <c r="HK46" i="13"/>
  <c r="HK54" i="13"/>
  <c r="HK61" i="13"/>
  <c r="HK65" i="13"/>
  <c r="HK69" i="13"/>
  <c r="HK73" i="13"/>
  <c r="HK77" i="13"/>
  <c r="HK81" i="13"/>
  <c r="HK85" i="13"/>
  <c r="HK89" i="13"/>
  <c r="HK93" i="13"/>
  <c r="HK97" i="13"/>
  <c r="HK101" i="13"/>
  <c r="HK105" i="13"/>
  <c r="HK109" i="13"/>
  <c r="HK12" i="13"/>
  <c r="HK28" i="13"/>
  <c r="HK44" i="13"/>
  <c r="HK60" i="13"/>
  <c r="HK68" i="13"/>
  <c r="HK76" i="13"/>
  <c r="HK84" i="13"/>
  <c r="HK92" i="13"/>
  <c r="HK100" i="13"/>
  <c r="HK108" i="13"/>
  <c r="HG10" i="13"/>
  <c r="HK16" i="13"/>
  <c r="HK32" i="13"/>
  <c r="HK48" i="13"/>
  <c r="HK62" i="13"/>
  <c r="HK70" i="13"/>
  <c r="HK78" i="13"/>
  <c r="HK86" i="13"/>
  <c r="HK94" i="13"/>
  <c r="HK102" i="13"/>
  <c r="HK110" i="13"/>
  <c r="HK8" i="13"/>
  <c r="HK24" i="13"/>
  <c r="HK40" i="13"/>
  <c r="HK56" i="13"/>
  <c r="HK66" i="13"/>
  <c r="HK74" i="13"/>
  <c r="HK82" i="13"/>
  <c r="HK90" i="13"/>
  <c r="HK98" i="13"/>
  <c r="HK106" i="13"/>
  <c r="HK64" i="13"/>
  <c r="HK96" i="13"/>
  <c r="HK20" i="13"/>
  <c r="HK72" i="13"/>
  <c r="HK104" i="13"/>
  <c r="HK36" i="13"/>
  <c r="HK80" i="13"/>
  <c r="HK112" i="13"/>
  <c r="HK52" i="13"/>
  <c r="HK88" i="13"/>
  <c r="HA27" i="13"/>
  <c r="HU27" i="13" s="1"/>
  <c r="HA77" i="13"/>
  <c r="HU77" i="13" s="1"/>
  <c r="HA9" i="13"/>
  <c r="HU9" i="13" s="1"/>
  <c r="HA71" i="13"/>
  <c r="HU71" i="13" s="1"/>
  <c r="HA76" i="13"/>
  <c r="HU76" i="13" s="1"/>
  <c r="HA44" i="13"/>
  <c r="HU44" i="13" s="1"/>
  <c r="HA86" i="13"/>
  <c r="HU86" i="13" s="1"/>
  <c r="HA38" i="13"/>
  <c r="HU38" i="13" s="1"/>
  <c r="ET8" i="13"/>
  <c r="HA107" i="13"/>
  <c r="HU107" i="13" s="1"/>
  <c r="HA51" i="13"/>
  <c r="HU51" i="13" s="1"/>
  <c r="HA101" i="13"/>
  <c r="HU101" i="13" s="1"/>
  <c r="HA69" i="13"/>
  <c r="HU69" i="13" s="1"/>
  <c r="HA37" i="13"/>
  <c r="HU37" i="13" s="1"/>
  <c r="HA6" i="13"/>
  <c r="HU6" i="13" s="1"/>
  <c r="HA97" i="13"/>
  <c r="HU97" i="13" s="1"/>
  <c r="HA65" i="13"/>
  <c r="HU65" i="13" s="1"/>
  <c r="HA33" i="13"/>
  <c r="HU33" i="13" s="1"/>
  <c r="HA95" i="13"/>
  <c r="HU95" i="13" s="1"/>
  <c r="HA63" i="13"/>
  <c r="HU63" i="13" s="1"/>
  <c r="HA31" i="13"/>
  <c r="HU31" i="13" s="1"/>
  <c r="HA104" i="13"/>
  <c r="HU104" i="13" s="1"/>
  <c r="HA88" i="13"/>
  <c r="HU88" i="13" s="1"/>
  <c r="HA72" i="13"/>
  <c r="HU72" i="13" s="1"/>
  <c r="HA56" i="13"/>
  <c r="HU56" i="13" s="1"/>
  <c r="HA40" i="13"/>
  <c r="HU40" i="13" s="1"/>
  <c r="HA24" i="13"/>
  <c r="HU24" i="13" s="1"/>
  <c r="HA8" i="13"/>
  <c r="HU8" i="13" s="1"/>
  <c r="HA98" i="13"/>
  <c r="HU98" i="13" s="1"/>
  <c r="HA82" i="13"/>
  <c r="HU82" i="13" s="1"/>
  <c r="HA66" i="13"/>
  <c r="HU66" i="13" s="1"/>
  <c r="HA50" i="13"/>
  <c r="HU50" i="13" s="1"/>
  <c r="HA34" i="13"/>
  <c r="HU34" i="13" s="1"/>
  <c r="HA11" i="13"/>
  <c r="HU11" i="13" s="1"/>
  <c r="HA35" i="13"/>
  <c r="HU35" i="13" s="1"/>
  <c r="HA109" i="13"/>
  <c r="HU109" i="13" s="1"/>
  <c r="HA13" i="13"/>
  <c r="HU13" i="13" s="1"/>
  <c r="HA105" i="13"/>
  <c r="HU105" i="13" s="1"/>
  <c r="HA41" i="13"/>
  <c r="HU41" i="13" s="1"/>
  <c r="HA103" i="13"/>
  <c r="HU103" i="13" s="1"/>
  <c r="HA39" i="13"/>
  <c r="HU39" i="13" s="1"/>
  <c r="HA108" i="13"/>
  <c r="HU108" i="13" s="1"/>
  <c r="HA92" i="13"/>
  <c r="HU92" i="13" s="1"/>
  <c r="HA28" i="13"/>
  <c r="HU28" i="13" s="1"/>
  <c r="HA102" i="13"/>
  <c r="HU102" i="13" s="1"/>
  <c r="HA70" i="13"/>
  <c r="HU70" i="13" s="1"/>
  <c r="ET33" i="13"/>
  <c r="HA91" i="13"/>
  <c r="HU91" i="13" s="1"/>
  <c r="HA19" i="13"/>
  <c r="HU19" i="13" s="1"/>
  <c r="HA61" i="13"/>
  <c r="HU61" i="13" s="1"/>
  <c r="HA89" i="13"/>
  <c r="HU89" i="13" s="1"/>
  <c r="HA57" i="13"/>
  <c r="HU57" i="13" s="1"/>
  <c r="HA87" i="13"/>
  <c r="HU87" i="13" s="1"/>
  <c r="HA55" i="13"/>
  <c r="HU55" i="13" s="1"/>
  <c r="HA23" i="13"/>
  <c r="HU23" i="13" s="1"/>
  <c r="HA100" i="13"/>
  <c r="HU100" i="13" s="1"/>
  <c r="HA84" i="13"/>
  <c r="HU84" i="13" s="1"/>
  <c r="HA68" i="13"/>
  <c r="HU68" i="13" s="1"/>
  <c r="HA52" i="13"/>
  <c r="HU52" i="13" s="1"/>
  <c r="HA36" i="13"/>
  <c r="HU36" i="13" s="1"/>
  <c r="HA20" i="13"/>
  <c r="HU20" i="13" s="1"/>
  <c r="HA110" i="13"/>
  <c r="HU110" i="13" s="1"/>
  <c r="HA94" i="13"/>
  <c r="HU94" i="13" s="1"/>
  <c r="HA78" i="13"/>
  <c r="HU78" i="13" s="1"/>
  <c r="HA62" i="13"/>
  <c r="HU62" i="13" s="1"/>
  <c r="HA46" i="13"/>
  <c r="HU46" i="13" s="1"/>
  <c r="HA30" i="13"/>
  <c r="HU30" i="13" s="1"/>
  <c r="HA14" i="13"/>
  <c r="HU14" i="13" s="1"/>
  <c r="ET91" i="13"/>
  <c r="R84" i="12" s="1"/>
  <c r="R84" i="20" s="1"/>
  <c r="ET75" i="13"/>
  <c r="ET43" i="13"/>
  <c r="ET27" i="13"/>
  <c r="ET11" i="13"/>
  <c r="ET62" i="13"/>
  <c r="ET5" i="13"/>
  <c r="ET97" i="13"/>
  <c r="R90" i="12" s="1"/>
  <c r="R90" i="20" s="1"/>
  <c r="ET81" i="13"/>
  <c r="ET49" i="13"/>
  <c r="ET17" i="13"/>
  <c r="ET106" i="13"/>
  <c r="R99" i="12" s="1"/>
  <c r="R99" i="20" s="1"/>
  <c r="ET74" i="13"/>
  <c r="ET42" i="13"/>
  <c r="ET10" i="13"/>
  <c r="ET100" i="13"/>
  <c r="R93" i="12" s="1"/>
  <c r="R93" i="20" s="1"/>
  <c r="ET84" i="13"/>
  <c r="ET68" i="13"/>
  <c r="ET52" i="13"/>
  <c r="ET36" i="13"/>
  <c r="ET87" i="13"/>
  <c r="R80" i="12" s="1"/>
  <c r="R80" i="20" s="1"/>
  <c r="ET71" i="13"/>
  <c r="ET55" i="13"/>
  <c r="ET39" i="13"/>
  <c r="ET23" i="13"/>
  <c r="ET7" i="13"/>
  <c r="ET86" i="13"/>
  <c r="R79" i="12" s="1"/>
  <c r="R79" i="20" s="1"/>
  <c r="ET54" i="13"/>
  <c r="ET26" i="13"/>
  <c r="ET109" i="13"/>
  <c r="R102" i="12" s="1"/>
  <c r="R102" i="20" s="1"/>
  <c r="ET93" i="13"/>
  <c r="R86" i="12" s="1"/>
  <c r="R86" i="20" s="1"/>
  <c r="ET77" i="13"/>
  <c r="ET61" i="13"/>
  <c r="ET45" i="13"/>
  <c r="ET29" i="13"/>
  <c r="ET13" i="13"/>
  <c r="ET98" i="13"/>
  <c r="R91" i="12" s="1"/>
  <c r="R91" i="20" s="1"/>
  <c r="ET66" i="13"/>
  <c r="ET30" i="13"/>
  <c r="ET112" i="13"/>
  <c r="R105" i="12" s="1"/>
  <c r="R105" i="20" s="1"/>
  <c r="ET96" i="13"/>
  <c r="R89" i="12" s="1"/>
  <c r="R89" i="20" s="1"/>
  <c r="ET80" i="13"/>
  <c r="ET64" i="13"/>
  <c r="ET48" i="13"/>
  <c r="ET32" i="13"/>
  <c r="FE14" i="13"/>
  <c r="ET111" i="13"/>
  <c r="R104" i="12" s="1"/>
  <c r="R104" i="20" s="1"/>
  <c r="ET95" i="13"/>
  <c r="R88" i="12" s="1"/>
  <c r="R88" i="20" s="1"/>
  <c r="ET79" i="13"/>
  <c r="ET63" i="13"/>
  <c r="ET47" i="13"/>
  <c r="ET31" i="13"/>
  <c r="ET15" i="13"/>
  <c r="ET102" i="13"/>
  <c r="R95" i="12" s="1"/>
  <c r="R95" i="20" s="1"/>
  <c r="ET70" i="13"/>
  <c r="ET38" i="13"/>
  <c r="ET6" i="13"/>
  <c r="ET101" i="13"/>
  <c r="R94" i="12" s="1"/>
  <c r="R94" i="20" s="1"/>
  <c r="ET85" i="13"/>
  <c r="R78" i="12" s="1"/>
  <c r="R78" i="20" s="1"/>
  <c r="ET69" i="13"/>
  <c r="ET53" i="13"/>
  <c r="ET37" i="13"/>
  <c r="ET21" i="13"/>
  <c r="FE5" i="13"/>
  <c r="ET82" i="13"/>
  <c r="ET50" i="13"/>
  <c r="ET18" i="13"/>
  <c r="ET104" i="13"/>
  <c r="R97" i="12" s="1"/>
  <c r="R97" i="20" s="1"/>
  <c r="ET88" i="13"/>
  <c r="R81" i="12" s="1"/>
  <c r="R81" i="20" s="1"/>
  <c r="ET72" i="13"/>
  <c r="ET56" i="13"/>
  <c r="ET40" i="13"/>
  <c r="ET24" i="13"/>
  <c r="ET107" i="13"/>
  <c r="R100" i="12" s="1"/>
  <c r="R100" i="20" s="1"/>
  <c r="ET59" i="13"/>
  <c r="ET94" i="13"/>
  <c r="R87" i="12" s="1"/>
  <c r="R87" i="20" s="1"/>
  <c r="ET34" i="13"/>
  <c r="ET65" i="13"/>
  <c r="ET103" i="13"/>
  <c r="R96" i="12" s="1"/>
  <c r="R96" i="20" s="1"/>
  <c r="FE6" i="13"/>
  <c r="ET99" i="13"/>
  <c r="R92" i="12" s="1"/>
  <c r="R92" i="20" s="1"/>
  <c r="ET83" i="13"/>
  <c r="ET67" i="13"/>
  <c r="ET51" i="13"/>
  <c r="ET35" i="13"/>
  <c r="ET19" i="13"/>
  <c r="ET110" i="13"/>
  <c r="R103" i="12" s="1"/>
  <c r="R103" i="20" s="1"/>
  <c r="ET78" i="13"/>
  <c r="ET46" i="13"/>
  <c r="ET14" i="13"/>
  <c r="ET105" i="13"/>
  <c r="R98" i="12" s="1"/>
  <c r="R98" i="20" s="1"/>
  <c r="ET89" i="13"/>
  <c r="R82" i="12" s="1"/>
  <c r="R82" i="20" s="1"/>
  <c r="ET73" i="13"/>
  <c r="ET57" i="13"/>
  <c r="ET41" i="13"/>
  <c r="ET25" i="13"/>
  <c r="ET9" i="13"/>
  <c r="ET90" i="13"/>
  <c r="R83" i="12" s="1"/>
  <c r="R83" i="20" s="1"/>
  <c r="ET58" i="13"/>
  <c r="ET22" i="13"/>
  <c r="ET108" i="13"/>
  <c r="R101" i="12" s="1"/>
  <c r="R101" i="20" s="1"/>
  <c r="ET92" i="13"/>
  <c r="R85" i="12" s="1"/>
  <c r="R85" i="20" s="1"/>
  <c r="ET76" i="13"/>
  <c r="ET60" i="13"/>
  <c r="ET44" i="13"/>
  <c r="ET28" i="13"/>
  <c r="ET12" i="13"/>
  <c r="FE81" i="13"/>
  <c r="S74" i="12" s="1"/>
  <c r="FE17" i="13"/>
  <c r="FE64" i="13"/>
  <c r="S57" i="12" s="1"/>
  <c r="FE32" i="13"/>
  <c r="S25" i="12" s="1"/>
  <c r="FE103" i="13"/>
  <c r="S96" i="12" s="1"/>
  <c r="S96" i="20" s="1"/>
  <c r="FE71" i="13"/>
  <c r="S64" i="12" s="1"/>
  <c r="FE39" i="13"/>
  <c r="S32" i="12" s="1"/>
  <c r="FE85" i="13"/>
  <c r="S78" i="12" s="1"/>
  <c r="S78" i="20" s="1"/>
  <c r="FE96" i="13"/>
  <c r="S89" i="12" s="1"/>
  <c r="S89" i="20" s="1"/>
  <c r="FE12" i="13"/>
  <c r="FE82" i="13"/>
  <c r="S75" i="12" s="1"/>
  <c r="FE50" i="13"/>
  <c r="S43" i="12" s="1"/>
  <c r="FE34" i="13"/>
  <c r="S27" i="12" s="1"/>
  <c r="FE105" i="13"/>
  <c r="S98" i="12" s="1"/>
  <c r="S98" i="20" s="1"/>
  <c r="FE41" i="13"/>
  <c r="S34" i="12" s="1"/>
  <c r="FE84" i="13"/>
  <c r="S77" i="12" s="1"/>
  <c r="FE44" i="13"/>
  <c r="S37" i="12" s="1"/>
  <c r="FE8" i="13"/>
  <c r="FE67" i="13"/>
  <c r="S60" i="12" s="1"/>
  <c r="FE35" i="13"/>
  <c r="S28" i="12" s="1"/>
  <c r="FE19" i="13"/>
  <c r="FE77" i="13"/>
  <c r="S70" i="12" s="1"/>
  <c r="FE9" i="13"/>
  <c r="FE110" i="13"/>
  <c r="S103" i="12" s="1"/>
  <c r="S103" i="20" s="1"/>
  <c r="FE78" i="13"/>
  <c r="S71" i="12" s="1"/>
  <c r="FE30" i="13"/>
  <c r="S23" i="12" s="1"/>
  <c r="HF102" i="13"/>
  <c r="FE97" i="13"/>
  <c r="S90" i="12" s="1"/>
  <c r="S90" i="20" s="1"/>
  <c r="FE65" i="13"/>
  <c r="S58" i="12" s="1"/>
  <c r="FE33" i="13"/>
  <c r="S26" i="12" s="1"/>
  <c r="FE108" i="13"/>
  <c r="S101" i="12" s="1"/>
  <c r="S101" i="20" s="1"/>
  <c r="FE76" i="13"/>
  <c r="S69" i="12" s="1"/>
  <c r="FE56" i="13"/>
  <c r="S49" i="12" s="1"/>
  <c r="FE40" i="13"/>
  <c r="S33" i="12" s="1"/>
  <c r="FE24" i="13"/>
  <c r="FE111" i="13"/>
  <c r="S104" i="12" s="1"/>
  <c r="S104" i="20" s="1"/>
  <c r="FE95" i="13"/>
  <c r="S88" i="12" s="1"/>
  <c r="S88" i="20" s="1"/>
  <c r="FE79" i="13"/>
  <c r="S72" i="12" s="1"/>
  <c r="FE63" i="13"/>
  <c r="S56" i="12" s="1"/>
  <c r="FE47" i="13"/>
  <c r="S40" i="12" s="1"/>
  <c r="FE31" i="13"/>
  <c r="S24" i="12" s="1"/>
  <c r="FE15" i="13"/>
  <c r="FE101" i="13"/>
  <c r="S94" i="12" s="1"/>
  <c r="S94" i="20" s="1"/>
  <c r="FE69" i="13"/>
  <c r="S62" i="12" s="1"/>
  <c r="FE37" i="13"/>
  <c r="S30" i="12" s="1"/>
  <c r="FE112" i="13"/>
  <c r="S105" i="12" s="1"/>
  <c r="S105" i="20" s="1"/>
  <c r="FE80" i="13"/>
  <c r="S73" i="12" s="1"/>
  <c r="FE106" i="13"/>
  <c r="S99" i="12" s="1"/>
  <c r="S99" i="20" s="1"/>
  <c r="FE90" i="13"/>
  <c r="S83" i="12" s="1"/>
  <c r="S83" i="20" s="1"/>
  <c r="FE74" i="13"/>
  <c r="S67" i="12" s="1"/>
  <c r="FE58" i="13"/>
  <c r="S51" i="12" s="1"/>
  <c r="FE42" i="13"/>
  <c r="S35" i="12" s="1"/>
  <c r="FE26" i="13"/>
  <c r="FE10" i="13"/>
  <c r="FE49" i="13"/>
  <c r="S42" i="12" s="1"/>
  <c r="FE92" i="13"/>
  <c r="S85" i="12" s="1"/>
  <c r="S85" i="20" s="1"/>
  <c r="FE48" i="13"/>
  <c r="S41" i="12" s="1"/>
  <c r="FE16" i="13"/>
  <c r="FE87" i="13"/>
  <c r="S80" i="12" s="1"/>
  <c r="S80" i="20" s="1"/>
  <c r="FE55" i="13"/>
  <c r="S48" i="12" s="1"/>
  <c r="FE23" i="13"/>
  <c r="FE7" i="13"/>
  <c r="FE53" i="13"/>
  <c r="S46" i="12" s="1"/>
  <c r="FE21" i="13"/>
  <c r="FE98" i="13"/>
  <c r="S91" i="12" s="1"/>
  <c r="S91" i="20" s="1"/>
  <c r="FE66" i="13"/>
  <c r="S59" i="12" s="1"/>
  <c r="FE18" i="13"/>
  <c r="FE73" i="13"/>
  <c r="S66" i="12" s="1"/>
  <c r="FE13" i="13"/>
  <c r="FE60" i="13"/>
  <c r="S53" i="12" s="1"/>
  <c r="FE28" i="13"/>
  <c r="FE99" i="13"/>
  <c r="S92" i="12" s="1"/>
  <c r="S92" i="20" s="1"/>
  <c r="FE83" i="13"/>
  <c r="S76" i="12" s="1"/>
  <c r="FE51" i="13"/>
  <c r="S44" i="12" s="1"/>
  <c r="FE109" i="13"/>
  <c r="S102" i="12" s="1"/>
  <c r="S102" i="20" s="1"/>
  <c r="FE45" i="13"/>
  <c r="S38" i="12" s="1"/>
  <c r="FE88" i="13"/>
  <c r="S81" i="12" s="1"/>
  <c r="S81" i="20" s="1"/>
  <c r="FE94" i="13"/>
  <c r="S87" i="12" s="1"/>
  <c r="S87" i="20" s="1"/>
  <c r="FE62" i="13"/>
  <c r="S55" i="12" s="1"/>
  <c r="FE46" i="13"/>
  <c r="S39" i="12" s="1"/>
  <c r="FE89" i="13"/>
  <c r="S82" i="12" s="1"/>
  <c r="S82" i="20" s="1"/>
  <c r="FE57" i="13"/>
  <c r="S50" i="12" s="1"/>
  <c r="FE25" i="13"/>
  <c r="FE100" i="13"/>
  <c r="S93" i="12" s="1"/>
  <c r="S93" i="20" s="1"/>
  <c r="FE72" i="13"/>
  <c r="S65" i="12" s="1"/>
  <c r="FE52" i="13"/>
  <c r="S45" i="12" s="1"/>
  <c r="FE36" i="13"/>
  <c r="S29" i="12" s="1"/>
  <c r="FE20" i="13"/>
  <c r="FE107" i="13"/>
  <c r="S100" i="12" s="1"/>
  <c r="S100" i="20" s="1"/>
  <c r="FE91" i="13"/>
  <c r="S84" i="12" s="1"/>
  <c r="S84" i="20" s="1"/>
  <c r="FE75" i="13"/>
  <c r="S68" i="12" s="1"/>
  <c r="FE59" i="13"/>
  <c r="S52" i="12" s="1"/>
  <c r="FE43" i="13"/>
  <c r="S36" i="12" s="1"/>
  <c r="FE27" i="13"/>
  <c r="FE11" i="13"/>
  <c r="FE93" i="13"/>
  <c r="S86" i="12" s="1"/>
  <c r="S86" i="20" s="1"/>
  <c r="FE61" i="13"/>
  <c r="S54" i="12" s="1"/>
  <c r="FE29" i="13"/>
  <c r="S22" i="12" s="1"/>
  <c r="FE104" i="13"/>
  <c r="S97" i="12" s="1"/>
  <c r="S97" i="20" s="1"/>
  <c r="FE68" i="13"/>
  <c r="S61" i="12" s="1"/>
  <c r="FE102" i="13"/>
  <c r="S95" i="12" s="1"/>
  <c r="S95" i="20" s="1"/>
  <c r="FE86" i="13"/>
  <c r="S79" i="12" s="1"/>
  <c r="S79" i="20" s="1"/>
  <c r="FE70" i="13"/>
  <c r="S63" i="12" s="1"/>
  <c r="FE54" i="13"/>
  <c r="S47" i="12" s="1"/>
  <c r="FE38" i="13"/>
  <c r="S31" i="12" s="1"/>
  <c r="FE22" i="13"/>
  <c r="HD20" i="13"/>
  <c r="HE8" i="13"/>
  <c r="HO8" i="13" s="1"/>
  <c r="GT30" i="13"/>
  <c r="HN30" i="13" s="1"/>
  <c r="K23" i="12" s="1"/>
  <c r="HD88" i="13"/>
  <c r="HE54" i="13"/>
  <c r="HF107" i="13"/>
  <c r="HF78" i="13"/>
  <c r="HE62" i="13"/>
  <c r="HE31" i="13"/>
  <c r="HD86" i="13"/>
  <c r="HI69" i="13"/>
  <c r="HS69" i="13" s="1"/>
  <c r="P62" i="12" s="1"/>
  <c r="HH49" i="13"/>
  <c r="HR49" i="13" s="1"/>
  <c r="O42" i="12" s="1"/>
  <c r="HH97" i="13"/>
  <c r="HR97" i="13" s="1"/>
  <c r="O90" i="12" s="1"/>
  <c r="O90" i="20" s="1"/>
  <c r="HH73" i="13"/>
  <c r="HR73" i="13" s="1"/>
  <c r="O66" i="12" s="1"/>
  <c r="HE39" i="13"/>
  <c r="HE109" i="13"/>
  <c r="HD97" i="13"/>
  <c r="HE81" i="13"/>
  <c r="HH64" i="13"/>
  <c r="HR64" i="13" s="1"/>
  <c r="O57" i="12" s="1"/>
  <c r="HF56" i="13"/>
  <c r="HE38" i="13"/>
  <c r="HI109" i="13"/>
  <c r="HS109" i="13" s="1"/>
  <c r="P102" i="12" s="1"/>
  <c r="P102" i="20" s="1"/>
  <c r="HH100" i="13"/>
  <c r="HR100" i="13" s="1"/>
  <c r="O93" i="12" s="1"/>
  <c r="O93" i="20" s="1"/>
  <c r="HI83" i="13"/>
  <c r="HS83" i="13" s="1"/>
  <c r="P76" i="12" s="1"/>
  <c r="HF59" i="13"/>
  <c r="HI50" i="13"/>
  <c r="HS50" i="13" s="1"/>
  <c r="P43" i="12" s="1"/>
  <c r="HF31" i="13"/>
  <c r="HF40" i="13"/>
  <c r="HE107" i="13"/>
  <c r="HF100" i="13"/>
  <c r="HD94" i="13"/>
  <c r="HI81" i="13"/>
  <c r="HS81" i="13" s="1"/>
  <c r="P74" i="12" s="1"/>
  <c r="HE74" i="13"/>
  <c r="HI65" i="13"/>
  <c r="HS65" i="13" s="1"/>
  <c r="P58" i="12" s="1"/>
  <c r="HD57" i="13"/>
  <c r="HF51" i="13"/>
  <c r="HI38" i="13"/>
  <c r="HS38" i="13" s="1"/>
  <c r="P31" i="12" s="1"/>
  <c r="HD21" i="13"/>
  <c r="HF109" i="13"/>
  <c r="HP109" i="13" s="1"/>
  <c r="M102" i="12" s="1"/>
  <c r="HE100" i="13"/>
  <c r="HE89" i="13"/>
  <c r="HD77" i="13"/>
  <c r="HD50" i="13"/>
  <c r="HI11" i="13"/>
  <c r="HS11" i="13" s="1"/>
  <c r="P4" i="12" s="1"/>
  <c r="HI88" i="13"/>
  <c r="HS88" i="13" s="1"/>
  <c r="P81" i="12" s="1"/>
  <c r="P81" i="20" s="1"/>
  <c r="HH79" i="13"/>
  <c r="HR79" i="13" s="1"/>
  <c r="O72" i="12" s="1"/>
  <c r="HI56" i="13"/>
  <c r="HS56" i="13" s="1"/>
  <c r="P49" i="12" s="1"/>
  <c r="HH47" i="13"/>
  <c r="HR47" i="13" s="1"/>
  <c r="O40" i="12" s="1"/>
  <c r="HI14" i="13"/>
  <c r="HS14" i="13" s="1"/>
  <c r="P7" i="12" s="1"/>
  <c r="HE53" i="13"/>
  <c r="HD44" i="13"/>
  <c r="HD18" i="13"/>
  <c r="HH31" i="13"/>
  <c r="HR31" i="13" s="1"/>
  <c r="O24" i="12" s="1"/>
  <c r="HF17" i="13"/>
  <c r="HP17" i="13" s="1"/>
  <c r="M10" i="12" s="1"/>
  <c r="HH7" i="13"/>
  <c r="HR7" i="13" s="1"/>
  <c r="HI21" i="13"/>
  <c r="HS21" i="13" s="1"/>
  <c r="P14" i="12" s="1"/>
  <c r="HF99" i="13"/>
  <c r="HF84" i="13"/>
  <c r="HD45" i="13"/>
  <c r="HI105" i="13"/>
  <c r="HS105" i="13" s="1"/>
  <c r="P98" i="12" s="1"/>
  <c r="P98" i="20" s="1"/>
  <c r="HH76" i="13"/>
  <c r="HR76" i="13" s="1"/>
  <c r="O69" i="12" s="1"/>
  <c r="HD60" i="13"/>
  <c r="HD22" i="13"/>
  <c r="HD82" i="13"/>
  <c r="HF111" i="13"/>
  <c r="HP111" i="13" s="1"/>
  <c r="M104" i="12" s="1"/>
  <c r="HI95" i="13"/>
  <c r="HS95" i="13" s="1"/>
  <c r="P88" i="12" s="1"/>
  <c r="P88" i="20" s="1"/>
  <c r="HF71" i="13"/>
  <c r="HE63" i="13"/>
  <c r="HH101" i="13"/>
  <c r="HR101" i="13" s="1"/>
  <c r="O94" i="12" s="1"/>
  <c r="O94" i="20" s="1"/>
  <c r="HF87" i="13"/>
  <c r="HI112" i="13"/>
  <c r="HS112" i="13" s="1"/>
  <c r="P105" i="12" s="1"/>
  <c r="P105" i="20" s="1"/>
  <c r="HD104" i="13"/>
  <c r="HF88" i="13"/>
  <c r="HD76" i="13"/>
  <c r="HH57" i="13"/>
  <c r="HR57" i="13" s="1"/>
  <c r="O50" i="12" s="1"/>
  <c r="HF39" i="13"/>
  <c r="HD8" i="13"/>
  <c r="HN8" i="13" s="1"/>
  <c r="HD38" i="13"/>
  <c r="HF104" i="13"/>
  <c r="HI99" i="13"/>
  <c r="HS99" i="13" s="1"/>
  <c r="P92" i="12" s="1"/>
  <c r="P92" i="20" s="1"/>
  <c r="HE77" i="13"/>
  <c r="HD65" i="13"/>
  <c r="HF43" i="13"/>
  <c r="HH107" i="13"/>
  <c r="HR107" i="13" s="1"/>
  <c r="O100" i="12" s="1"/>
  <c r="O100" i="20" s="1"/>
  <c r="HD93" i="13"/>
  <c r="HI74" i="13"/>
  <c r="HS74" i="13" s="1"/>
  <c r="P67" i="12" s="1"/>
  <c r="HH62" i="13"/>
  <c r="HR62" i="13" s="1"/>
  <c r="O55" i="12" s="1"/>
  <c r="HI55" i="13"/>
  <c r="HS55" i="13" s="1"/>
  <c r="P48" i="12" s="1"/>
  <c r="HE23" i="13"/>
  <c r="HH91" i="13"/>
  <c r="HR91" i="13" s="1"/>
  <c r="O84" i="12" s="1"/>
  <c r="O84" i="20" s="1"/>
  <c r="HF73" i="13"/>
  <c r="HE64" i="13"/>
  <c r="HD55" i="13"/>
  <c r="HF41" i="13"/>
  <c r="HH29" i="13"/>
  <c r="HR29" i="13" s="1"/>
  <c r="O22" i="12" s="1"/>
  <c r="HF11" i="13"/>
  <c r="HP11" i="13" s="1"/>
  <c r="M4" i="12" s="1"/>
  <c r="HF42" i="13"/>
  <c r="HF32" i="13"/>
  <c r="HH14" i="13"/>
  <c r="HR14" i="13" s="1"/>
  <c r="O7" i="12" s="1"/>
  <c r="HF29" i="13"/>
  <c r="HP29" i="13" s="1"/>
  <c r="M22" i="12" s="1"/>
  <c r="HE20" i="13"/>
  <c r="HD11" i="13"/>
  <c r="HN11" i="13" s="1"/>
  <c r="K4" i="12" s="1"/>
  <c r="HH24" i="13"/>
  <c r="HR24" i="13" s="1"/>
  <c r="O17" i="12" s="1"/>
  <c r="HI10" i="13"/>
  <c r="HS10" i="13" s="1"/>
  <c r="P3" i="12" s="1"/>
  <c r="GV30" i="13"/>
  <c r="HP30" i="13" s="1"/>
  <c r="M23" i="12" s="1"/>
  <c r="HD92" i="13"/>
  <c r="HD30" i="13"/>
  <c r="HD109" i="13"/>
  <c r="HI102" i="13"/>
  <c r="HS102" i="13" s="1"/>
  <c r="P95" i="12" s="1"/>
  <c r="P95" i="20" s="1"/>
  <c r="HH96" i="13"/>
  <c r="HR96" i="13" s="1"/>
  <c r="O89" i="12" s="1"/>
  <c r="O89" i="20" s="1"/>
  <c r="HF72" i="13"/>
  <c r="HE55" i="13"/>
  <c r="HE30" i="13"/>
  <c r="HF90" i="13"/>
  <c r="HI73" i="13"/>
  <c r="HS73" i="13" s="1"/>
  <c r="P66" i="12" s="1"/>
  <c r="HH10" i="13"/>
  <c r="HR10" i="13" s="1"/>
  <c r="O3" i="12" s="1"/>
  <c r="HI106" i="13"/>
  <c r="HS106" i="13" s="1"/>
  <c r="P99" i="12" s="1"/>
  <c r="P99" i="20" s="1"/>
  <c r="HF75" i="13"/>
  <c r="HE59" i="13"/>
  <c r="HI43" i="13"/>
  <c r="HS43" i="13" s="1"/>
  <c r="P36" i="12" s="1"/>
  <c r="HI110" i="13"/>
  <c r="HS110" i="13" s="1"/>
  <c r="P103" i="12" s="1"/>
  <c r="P103" i="20" s="1"/>
  <c r="HH104" i="13"/>
  <c r="HR104" i="13" s="1"/>
  <c r="O97" i="12" s="1"/>
  <c r="O97" i="20" s="1"/>
  <c r="HI98" i="13"/>
  <c r="HS98" i="13" s="1"/>
  <c r="P91" i="12" s="1"/>
  <c r="P91" i="20" s="1"/>
  <c r="HE91" i="13"/>
  <c r="HE75" i="13"/>
  <c r="HI66" i="13"/>
  <c r="HS66" i="13" s="1"/>
  <c r="P59" i="12" s="1"/>
  <c r="HH58" i="13"/>
  <c r="HR58" i="13" s="1"/>
  <c r="O51" i="12" s="1"/>
  <c r="HI42" i="13"/>
  <c r="HS42" i="13" s="1"/>
  <c r="P35" i="12" s="1"/>
  <c r="HF15" i="13"/>
  <c r="HP15" i="13" s="1"/>
  <c r="M8" i="12" s="1"/>
  <c r="HF106" i="13"/>
  <c r="HI101" i="13"/>
  <c r="HS101" i="13" s="1"/>
  <c r="P94" i="12" s="1"/>
  <c r="P94" i="20" s="1"/>
  <c r="HE97" i="13"/>
  <c r="HF91" i="13"/>
  <c r="HE85" i="13"/>
  <c r="HE79" i="13"/>
  <c r="HD73" i="13"/>
  <c r="HD53" i="13"/>
  <c r="HH34" i="13"/>
  <c r="HR34" i="13" s="1"/>
  <c r="O27" i="12" s="1"/>
  <c r="HH17" i="13"/>
  <c r="HR17" i="13" s="1"/>
  <c r="O10" i="12" s="1"/>
  <c r="HI51" i="13"/>
  <c r="HS51" i="13" s="1"/>
  <c r="P44" i="12" s="1"/>
  <c r="HH42" i="13"/>
  <c r="HR42" i="13" s="1"/>
  <c r="O35" i="12" s="1"/>
  <c r="HH32" i="13"/>
  <c r="HR32" i="13" s="1"/>
  <c r="O25" i="12" s="1"/>
  <c r="HE15" i="13"/>
  <c r="HF112" i="13"/>
  <c r="HP112" i="13" s="1"/>
  <c r="M105" i="12" s="1"/>
  <c r="HD110" i="13"/>
  <c r="HI107" i="13"/>
  <c r="HS107" i="13" s="1"/>
  <c r="P100" i="12" s="1"/>
  <c r="P100" i="20" s="1"/>
  <c r="HE103" i="13"/>
  <c r="HH98" i="13"/>
  <c r="HR98" i="13" s="1"/>
  <c r="O91" i="12" s="1"/>
  <c r="O91" i="20" s="1"/>
  <c r="HE87" i="13"/>
  <c r="HF83" i="13"/>
  <c r="HI78" i="13"/>
  <c r="HS78" i="13" s="1"/>
  <c r="P71" i="12" s="1"/>
  <c r="HE71" i="13"/>
  <c r="HH66" i="13"/>
  <c r="HR66" i="13" s="1"/>
  <c r="O59" i="12" s="1"/>
  <c r="HI62" i="13"/>
  <c r="HS62" i="13" s="1"/>
  <c r="P55" i="12" s="1"/>
  <c r="HI46" i="13"/>
  <c r="HS46" i="13" s="1"/>
  <c r="P39" i="12" s="1"/>
  <c r="HD41" i="13"/>
  <c r="HI33" i="13"/>
  <c r="HS33" i="13" s="1"/>
  <c r="P26" i="12" s="1"/>
  <c r="HF23" i="13"/>
  <c r="HP23" i="13" s="1"/>
  <c r="M16" i="12" s="1"/>
  <c r="HF105" i="13"/>
  <c r="HI100" i="13"/>
  <c r="HS100" i="13" s="1"/>
  <c r="P93" i="12" s="1"/>
  <c r="P93" i="20" s="1"/>
  <c r="HD96" i="13"/>
  <c r="HD90" i="13"/>
  <c r="HI77" i="13"/>
  <c r="HS77" i="13" s="1"/>
  <c r="P70" i="12" s="1"/>
  <c r="HI71" i="13"/>
  <c r="HS71" i="13" s="1"/>
  <c r="P64" i="12" s="1"/>
  <c r="HH65" i="13"/>
  <c r="HR65" i="13" s="1"/>
  <c r="O58" i="12" s="1"/>
  <c r="HE51" i="13"/>
  <c r="HD42" i="13"/>
  <c r="HD14" i="13"/>
  <c r="HN14" i="13" s="1"/>
  <c r="K7" i="12" s="1"/>
  <c r="HF89" i="13"/>
  <c r="HI84" i="13"/>
  <c r="HS84" i="13" s="1"/>
  <c r="P77" i="12" s="1"/>
  <c r="HE80" i="13"/>
  <c r="HH75" i="13"/>
  <c r="HR75" i="13" s="1"/>
  <c r="O68" i="12" s="1"/>
  <c r="HD71" i="13"/>
  <c r="HF57" i="13"/>
  <c r="HI52" i="13"/>
  <c r="HS52" i="13" s="1"/>
  <c r="P45" i="12" s="1"/>
  <c r="HE48" i="13"/>
  <c r="HH43" i="13"/>
  <c r="HR43" i="13" s="1"/>
  <c r="O36" i="12" s="1"/>
  <c r="HD39" i="13"/>
  <c r="HF34" i="13"/>
  <c r="HD25" i="13"/>
  <c r="HD6" i="13"/>
  <c r="HN6" i="13" s="1"/>
  <c r="HI53" i="13"/>
  <c r="HS53" i="13" s="1"/>
  <c r="P46" i="12" s="1"/>
  <c r="HE49" i="13"/>
  <c r="HH44" i="13"/>
  <c r="HR44" i="13" s="1"/>
  <c r="O37" i="12" s="1"/>
  <c r="HD40" i="13"/>
  <c r="HF28" i="13"/>
  <c r="HP28" i="13" s="1"/>
  <c r="M21" i="12" s="1"/>
  <c r="HE19" i="13"/>
  <c r="HI9" i="13"/>
  <c r="HS9" i="13" s="1"/>
  <c r="P2" i="12" s="1"/>
  <c r="HE32" i="13"/>
  <c r="HD27" i="13"/>
  <c r="HF13" i="13"/>
  <c r="HP13" i="13" s="1"/>
  <c r="M6" i="12" s="1"/>
  <c r="HF8" i="13"/>
  <c r="HP8" i="13" s="1"/>
  <c r="HF22" i="13"/>
  <c r="HP22" i="13" s="1"/>
  <c r="M15" i="12" s="1"/>
  <c r="HI17" i="13"/>
  <c r="HS17" i="13" s="1"/>
  <c r="P10" i="12" s="1"/>
  <c r="HE13" i="13"/>
  <c r="HO13" i="13" s="1"/>
  <c r="L6" i="12" s="1"/>
  <c r="HE6" i="13"/>
  <c r="HO6" i="13" s="1"/>
  <c r="HD72" i="13"/>
  <c r="HE101" i="13"/>
  <c r="HH86" i="13"/>
  <c r="HR86" i="13" s="1"/>
  <c r="O79" i="12" s="1"/>
  <c r="HH70" i="13"/>
  <c r="HR70" i="13" s="1"/>
  <c r="O63" i="12" s="1"/>
  <c r="HH50" i="13"/>
  <c r="HR50" i="13" s="1"/>
  <c r="O43" i="12" s="1"/>
  <c r="HD101" i="13"/>
  <c r="HH30" i="13"/>
  <c r="HR30" i="13" s="1"/>
  <c r="O23" i="12" s="1"/>
  <c r="HH89" i="13"/>
  <c r="HR89" i="13" s="1"/>
  <c r="O82" i="12" s="1"/>
  <c r="O82" i="20" s="1"/>
  <c r="HE65" i="13"/>
  <c r="HI7" i="13"/>
  <c r="HS7" i="13" s="1"/>
  <c r="HF103" i="13"/>
  <c r="HD89" i="13"/>
  <c r="HF30" i="13"/>
  <c r="HE105" i="13"/>
  <c r="HI89" i="13"/>
  <c r="HS89" i="13" s="1"/>
  <c r="P82" i="12" s="1"/>
  <c r="P82" i="20" s="1"/>
  <c r="HH77" i="13"/>
  <c r="HR77" i="13" s="1"/>
  <c r="O70" i="12" s="1"/>
  <c r="HH41" i="13"/>
  <c r="HR41" i="13" s="1"/>
  <c r="O34" i="12" s="1"/>
  <c r="HD13" i="13"/>
  <c r="HN13" i="13" s="1"/>
  <c r="K6" i="12" s="1"/>
  <c r="HI111" i="13"/>
  <c r="HS111" i="13" s="1"/>
  <c r="P104" i="12" s="1"/>
  <c r="P104" i="20" s="1"/>
  <c r="HH102" i="13"/>
  <c r="HR102" i="13" s="1"/>
  <c r="O95" i="12" s="1"/>
  <c r="O95" i="20" s="1"/>
  <c r="HD98" i="13"/>
  <c r="HE90" i="13"/>
  <c r="HF86" i="13"/>
  <c r="HD78" i="13"/>
  <c r="HH69" i="13"/>
  <c r="HR69" i="13" s="1"/>
  <c r="O62" i="12" s="1"/>
  <c r="HD62" i="13"/>
  <c r="HH45" i="13"/>
  <c r="HR45" i="13" s="1"/>
  <c r="O38" i="12" s="1"/>
  <c r="HD32" i="13"/>
  <c r="HH6" i="13"/>
  <c r="HR6" i="13" s="1"/>
  <c r="HI104" i="13"/>
  <c r="HS104" i="13" s="1"/>
  <c r="P97" i="12" s="1"/>
  <c r="P97" i="20" s="1"/>
  <c r="HF95" i="13"/>
  <c r="HE83" i="13"/>
  <c r="HI58" i="13"/>
  <c r="HS58" i="13" s="1"/>
  <c r="P51" i="12" s="1"/>
  <c r="HI29" i="13"/>
  <c r="HS29" i="13" s="1"/>
  <c r="P22" i="12" s="1"/>
  <c r="HF93" i="13"/>
  <c r="HE84" i="13"/>
  <c r="HD75" i="13"/>
  <c r="HF61" i="13"/>
  <c r="HE52" i="13"/>
  <c r="HD43" i="13"/>
  <c r="HF33" i="13"/>
  <c r="HI57" i="13"/>
  <c r="HS57" i="13" s="1"/>
  <c r="P50" i="12" s="1"/>
  <c r="HH48" i="13"/>
  <c r="HR48" i="13" s="1"/>
  <c r="O41" i="12" s="1"/>
  <c r="HE27" i="13"/>
  <c r="HI12" i="13"/>
  <c r="HS12" i="13" s="1"/>
  <c r="P5" i="12" s="1"/>
  <c r="HF26" i="13"/>
  <c r="HP26" i="13" s="1"/>
  <c r="M19" i="12" s="1"/>
  <c r="HE17" i="13"/>
  <c r="HH12" i="13"/>
  <c r="HR12" i="13" s="1"/>
  <c r="O5" i="12" s="1"/>
  <c r="GU30" i="13"/>
  <c r="HO30" i="13" s="1"/>
  <c r="L23" i="12" s="1"/>
  <c r="GX30" i="13"/>
  <c r="HH112" i="13"/>
  <c r="HR112" i="13" s="1"/>
  <c r="O105" i="12" s="1"/>
  <c r="O105" i="20" s="1"/>
  <c r="HI67" i="13"/>
  <c r="HS67" i="13" s="1"/>
  <c r="P60" i="12" s="1"/>
  <c r="HH109" i="13"/>
  <c r="HR109" i="13" s="1"/>
  <c r="O102" i="12" s="1"/>
  <c r="O102" i="20" s="1"/>
  <c r="HH92" i="13"/>
  <c r="HR92" i="13" s="1"/>
  <c r="O85" i="12" s="1"/>
  <c r="O85" i="20" s="1"/>
  <c r="HF68" i="13"/>
  <c r="HD46" i="13"/>
  <c r="HI97" i="13"/>
  <c r="HS97" i="13" s="1"/>
  <c r="P90" i="12" s="1"/>
  <c r="P90" i="20" s="1"/>
  <c r="HD66" i="13"/>
  <c r="HE102" i="13"/>
  <c r="HI79" i="13"/>
  <c r="HS79" i="13" s="1"/>
  <c r="P72" i="12" s="1"/>
  <c r="HI30" i="13"/>
  <c r="HS30" i="13" s="1"/>
  <c r="P23" i="12" s="1"/>
  <c r="HE95" i="13"/>
  <c r="HI70" i="13"/>
  <c r="HS70" i="13" s="1"/>
  <c r="P63" i="12" s="1"/>
  <c r="HD33" i="13"/>
  <c r="HH108" i="13"/>
  <c r="HR108" i="13" s="1"/>
  <c r="O101" i="12" s="1"/>
  <c r="O101" i="20" s="1"/>
  <c r="HF94" i="13"/>
  <c r="HE82" i="13"/>
  <c r="HD70" i="13"/>
  <c r="HI26" i="13"/>
  <c r="HS26" i="13" s="1"/>
  <c r="P19" i="12" s="1"/>
  <c r="HE47" i="13"/>
  <c r="HF24" i="13"/>
  <c r="HP24" i="13" s="1"/>
  <c r="M17" i="12" s="1"/>
  <c r="HE111" i="13"/>
  <c r="HH106" i="13"/>
  <c r="HR106" i="13" s="1"/>
  <c r="O99" i="12" s="1"/>
  <c r="O99" i="20" s="1"/>
  <c r="HD102" i="13"/>
  <c r="HE93" i="13"/>
  <c r="HD81" i="13"/>
  <c r="HH72" i="13"/>
  <c r="HR72" i="13" s="1"/>
  <c r="O65" i="12" s="1"/>
  <c r="HE50" i="13"/>
  <c r="HH37" i="13"/>
  <c r="HR37" i="13" s="1"/>
  <c r="O30" i="12" s="1"/>
  <c r="HH111" i="13"/>
  <c r="HR111" i="13" s="1"/>
  <c r="O104" i="12" s="1"/>
  <c r="O104" i="20" s="1"/>
  <c r="HD103" i="13"/>
  <c r="HH68" i="13"/>
  <c r="HR68" i="13" s="1"/>
  <c r="O61" i="12" s="1"/>
  <c r="HH46" i="13"/>
  <c r="HR46" i="13" s="1"/>
  <c r="O39" i="12" s="1"/>
  <c r="AN39" i="20" s="1"/>
  <c r="HE96" i="13"/>
  <c r="HD87" i="13"/>
  <c r="HI68" i="13"/>
  <c r="HS68" i="13" s="1"/>
  <c r="P61" i="12" s="1"/>
  <c r="HH59" i="13"/>
  <c r="HR59" i="13" s="1"/>
  <c r="O52" i="12" s="1"/>
  <c r="HI36" i="13"/>
  <c r="HS36" i="13" s="1"/>
  <c r="P29" i="12" s="1"/>
  <c r="HD56" i="13"/>
  <c r="HI37" i="13"/>
  <c r="HS37" i="13" s="1"/>
  <c r="P30" i="12" s="1"/>
  <c r="HI23" i="13"/>
  <c r="HS23" i="13" s="1"/>
  <c r="P16" i="12" s="1"/>
  <c r="HI34" i="13"/>
  <c r="HS34" i="13" s="1"/>
  <c r="P27" i="12" s="1"/>
  <c r="HI24" i="13"/>
  <c r="HS24" i="13" s="1"/>
  <c r="P17" i="12" s="1"/>
  <c r="HH15" i="13"/>
  <c r="HR15" i="13" s="1"/>
  <c r="O8" i="12" s="1"/>
  <c r="HE29" i="13"/>
  <c r="HI6" i="13"/>
  <c r="HS6" i="13" s="1"/>
  <c r="HD12" i="13"/>
  <c r="HN12" i="13" s="1"/>
  <c r="K5" i="12" s="1"/>
  <c r="HF14" i="13"/>
  <c r="HP14" i="13" s="1"/>
  <c r="M7" i="12" s="1"/>
  <c r="HH16" i="13"/>
  <c r="HR16" i="13" s="1"/>
  <c r="O9" i="12" s="1"/>
  <c r="HE21" i="13"/>
  <c r="HI25" i="13"/>
  <c r="HS25" i="13" s="1"/>
  <c r="P18" i="12" s="1"/>
  <c r="HD28" i="13"/>
  <c r="HD7" i="13"/>
  <c r="HN7" i="13" s="1"/>
  <c r="HH9" i="13"/>
  <c r="HR9" i="13" s="1"/>
  <c r="O2" i="12" s="1"/>
  <c r="HE12" i="13"/>
  <c r="HO12" i="13" s="1"/>
  <c r="L5" i="12" s="1"/>
  <c r="HI16" i="13"/>
  <c r="HS16" i="13" s="1"/>
  <c r="P9" i="12" s="1"/>
  <c r="HD19" i="13"/>
  <c r="HF21" i="13"/>
  <c r="HP21" i="13" s="1"/>
  <c r="M14" i="12" s="1"/>
  <c r="HH23" i="13"/>
  <c r="HR23" i="13" s="1"/>
  <c r="O16" i="12" s="1"/>
  <c r="HE28" i="13"/>
  <c r="HD31" i="13"/>
  <c r="HE7" i="13"/>
  <c r="HO7" i="13" s="1"/>
  <c r="HF12" i="13"/>
  <c r="HP12" i="13" s="1"/>
  <c r="M5" i="12" s="1"/>
  <c r="HD26" i="13"/>
  <c r="HD34" i="13"/>
  <c r="HH36" i="13"/>
  <c r="HR36" i="13" s="1"/>
  <c r="O29" i="12" s="1"/>
  <c r="AN29" i="20" s="1"/>
  <c r="HE41" i="13"/>
  <c r="HI45" i="13"/>
  <c r="HS45" i="13" s="1"/>
  <c r="P38" i="12" s="1"/>
  <c r="HD48" i="13"/>
  <c r="HF50" i="13"/>
  <c r="HH52" i="13"/>
  <c r="HR52" i="13" s="1"/>
  <c r="O45" i="12" s="1"/>
  <c r="HE57" i="13"/>
  <c r="HH8" i="13"/>
  <c r="HR8" i="13" s="1"/>
  <c r="HH13" i="13"/>
  <c r="HR13" i="13" s="1"/>
  <c r="O6" i="12" s="1"/>
  <c r="HE18" i="13"/>
  <c r="HI22" i="13"/>
  <c r="HS22" i="13" s="1"/>
  <c r="P15" i="12" s="1"/>
  <c r="HF27" i="13"/>
  <c r="HP27" i="13" s="1"/>
  <c r="M20" i="12" s="1"/>
  <c r="HH35" i="13"/>
  <c r="HR35" i="13" s="1"/>
  <c r="O28" i="12" s="1"/>
  <c r="HE40" i="13"/>
  <c r="HI44" i="13"/>
  <c r="HS44" i="13" s="1"/>
  <c r="P37" i="12" s="1"/>
  <c r="HD47" i="13"/>
  <c r="HF49" i="13"/>
  <c r="HH51" i="13"/>
  <c r="HR51" i="13" s="1"/>
  <c r="O44" i="12" s="1"/>
  <c r="HE56" i="13"/>
  <c r="HI60" i="13"/>
  <c r="HS60" i="13" s="1"/>
  <c r="P53" i="12" s="1"/>
  <c r="HD63" i="13"/>
  <c r="HF65" i="13"/>
  <c r="HH67" i="13"/>
  <c r="HR67" i="13" s="1"/>
  <c r="O60" i="12" s="1"/>
  <c r="HE72" i="13"/>
  <c r="HI76" i="13"/>
  <c r="HS76" i="13" s="1"/>
  <c r="P69" i="12" s="1"/>
  <c r="HD79" i="13"/>
  <c r="HF81" i="13"/>
  <c r="HH83" i="13"/>
  <c r="HR83" i="13" s="1"/>
  <c r="O76" i="12" s="1"/>
  <c r="HE88" i="13"/>
  <c r="HI92" i="13"/>
  <c r="HS92" i="13" s="1"/>
  <c r="P85" i="12" s="1"/>
  <c r="P85" i="20" s="1"/>
  <c r="HD95" i="13"/>
  <c r="HE9" i="13"/>
  <c r="HO9" i="13" s="1"/>
  <c r="L2" i="12" s="1"/>
  <c r="HH18" i="13"/>
  <c r="HR18" i="13" s="1"/>
  <c r="O11" i="12" s="1"/>
  <c r="HI27" i="13"/>
  <c r="HS27" i="13" s="1"/>
  <c r="P20" i="12" s="1"/>
  <c r="HE35" i="13"/>
  <c r="HI39" i="13"/>
  <c r="HS39" i="13" s="1"/>
  <c r="P32" i="12" s="1"/>
  <c r="HF44" i="13"/>
  <c r="HD58" i="13"/>
  <c r="HD61" i="13"/>
  <c r="HD64" i="13"/>
  <c r="HE67" i="13"/>
  <c r="HE70" i="13"/>
  <c r="HE73" i="13"/>
  <c r="HF76" i="13"/>
  <c r="HF79" i="13"/>
  <c r="HF82" i="13"/>
  <c r="HH94" i="13"/>
  <c r="HR94" i="13" s="1"/>
  <c r="O87" i="12" s="1"/>
  <c r="O87" i="20" s="1"/>
  <c r="HF97" i="13"/>
  <c r="HH99" i="13"/>
  <c r="HR99" i="13" s="1"/>
  <c r="O92" i="12" s="1"/>
  <c r="O92" i="20" s="1"/>
  <c r="HE104" i="13"/>
  <c r="HI108" i="13"/>
  <c r="HS108" i="13" s="1"/>
  <c r="P101" i="12" s="1"/>
  <c r="P101" i="20" s="1"/>
  <c r="HI32" i="13"/>
  <c r="HS32" i="13" s="1"/>
  <c r="P25" i="12" s="1"/>
  <c r="HE11" i="13"/>
  <c r="HO11" i="13" s="1"/>
  <c r="L4" i="12" s="1"/>
  <c r="HI15" i="13"/>
  <c r="HS15" i="13" s="1"/>
  <c r="P8" i="12" s="1"/>
  <c r="HF20" i="13"/>
  <c r="HP20" i="13" s="1"/>
  <c r="M13" i="12" s="1"/>
  <c r="HE33" i="13"/>
  <c r="HD36" i="13"/>
  <c r="HF38" i="13"/>
  <c r="HH40" i="13"/>
  <c r="HR40" i="13" s="1"/>
  <c r="O33" i="12" s="1"/>
  <c r="HE45" i="13"/>
  <c r="HI49" i="13"/>
  <c r="HS49" i="13" s="1"/>
  <c r="P42" i="12" s="1"/>
  <c r="HD52" i="13"/>
  <c r="HF54" i="13"/>
  <c r="HH56" i="13"/>
  <c r="HR56" i="13" s="1"/>
  <c r="O49" i="12" s="1"/>
  <c r="AN49" i="20" s="1"/>
  <c r="HF7" i="13"/>
  <c r="HP7" i="13" s="1"/>
  <c r="HD17" i="13"/>
  <c r="HN17" i="13" s="1"/>
  <c r="K10" i="12" s="1"/>
  <c r="HH21" i="13"/>
  <c r="HR21" i="13" s="1"/>
  <c r="O14" i="12" s="1"/>
  <c r="HE26" i="13"/>
  <c r="HI31" i="13"/>
  <c r="HS31" i="13" s="1"/>
  <c r="P24" i="12" s="1"/>
  <c r="HD35" i="13"/>
  <c r="HF37" i="13"/>
  <c r="HH39" i="13"/>
  <c r="HR39" i="13" s="1"/>
  <c r="O32" i="12" s="1"/>
  <c r="AN32" i="20" s="1"/>
  <c r="HE44" i="13"/>
  <c r="HI48" i="13"/>
  <c r="HS48" i="13" s="1"/>
  <c r="P41" i="12" s="1"/>
  <c r="HD51" i="13"/>
  <c r="HF53" i="13"/>
  <c r="HH55" i="13"/>
  <c r="HR55" i="13" s="1"/>
  <c r="O48" i="12" s="1"/>
  <c r="AN48" i="20" s="1"/>
  <c r="HE60" i="13"/>
  <c r="HI64" i="13"/>
  <c r="HS64" i="13" s="1"/>
  <c r="P57" i="12" s="1"/>
  <c r="HD67" i="13"/>
  <c r="HF69" i="13"/>
  <c r="HH71" i="13"/>
  <c r="HR71" i="13" s="1"/>
  <c r="O64" i="12" s="1"/>
  <c r="HE76" i="13"/>
  <c r="HI80" i="13"/>
  <c r="HS80" i="13" s="1"/>
  <c r="P73" i="12" s="1"/>
  <c r="HD83" i="13"/>
  <c r="HF85" i="13"/>
  <c r="HH87" i="13"/>
  <c r="HR87" i="13" s="1"/>
  <c r="O80" i="12" s="1"/>
  <c r="HE92" i="13"/>
  <c r="HF16" i="13"/>
  <c r="HP16" i="13" s="1"/>
  <c r="M9" i="12" s="1"/>
  <c r="HH33" i="13"/>
  <c r="HR33" i="13" s="1"/>
  <c r="O26" i="12" s="1"/>
  <c r="AN26" i="20" s="1"/>
  <c r="HH38" i="13"/>
  <c r="HR38" i="13" s="1"/>
  <c r="O31" i="12" s="1"/>
  <c r="HE43" i="13"/>
  <c r="HI47" i="13"/>
  <c r="HS47" i="13" s="1"/>
  <c r="P40" i="12" s="1"/>
  <c r="HF52" i="13"/>
  <c r="HF60" i="13"/>
  <c r="HF63" i="13"/>
  <c r="HF66" i="13"/>
  <c r="HH78" i="13"/>
  <c r="HR78" i="13" s="1"/>
  <c r="O71" i="12" s="1"/>
  <c r="HH81" i="13"/>
  <c r="HR81" i="13" s="1"/>
  <c r="O74" i="12" s="1"/>
  <c r="HH84" i="13"/>
  <c r="HR84" i="13" s="1"/>
  <c r="O77" i="12" s="1"/>
  <c r="HI87" i="13"/>
  <c r="HS87" i="13" s="1"/>
  <c r="P80" i="12" s="1"/>
  <c r="P80" i="20" s="1"/>
  <c r="HI90" i="13"/>
  <c r="HS90" i="13" s="1"/>
  <c r="P83" i="12" s="1"/>
  <c r="P83" i="20" s="1"/>
  <c r="HI93" i="13"/>
  <c r="HS93" i="13" s="1"/>
  <c r="P86" i="12" s="1"/>
  <c r="P86" i="20" s="1"/>
  <c r="HI96" i="13"/>
  <c r="HS96" i="13" s="1"/>
  <c r="P89" i="12" s="1"/>
  <c r="P89" i="20" s="1"/>
  <c r="HD99" i="13"/>
  <c r="HF101" i="13"/>
  <c r="HH103" i="13"/>
  <c r="HR103" i="13" s="1"/>
  <c r="O96" i="12" s="1"/>
  <c r="O96" i="20" s="1"/>
  <c r="HE108" i="13"/>
  <c r="HF9" i="13"/>
  <c r="HP9" i="13" s="1"/>
  <c r="M2" i="12" s="1"/>
  <c r="HI18" i="13"/>
  <c r="HS18" i="13" s="1"/>
  <c r="P11" i="12" s="1"/>
  <c r="HF35" i="13"/>
  <c r="HD49" i="13"/>
  <c r="HH53" i="13"/>
  <c r="HR53" i="13" s="1"/>
  <c r="O46" i="12" s="1"/>
  <c r="HE58" i="13"/>
  <c r="HE61" i="13"/>
  <c r="HF64" i="13"/>
  <c r="HF67" i="13"/>
  <c r="HF70" i="13"/>
  <c r="HH82" i="13"/>
  <c r="HR82" i="13" s="1"/>
  <c r="O75" i="12" s="1"/>
  <c r="HH85" i="13"/>
  <c r="HR85" i="13" s="1"/>
  <c r="O78" i="12" s="1"/>
  <c r="HH88" i="13"/>
  <c r="HR88" i="13" s="1"/>
  <c r="O81" i="12" s="1"/>
  <c r="O81" i="20" s="1"/>
  <c r="HI91" i="13"/>
  <c r="HS91" i="13" s="1"/>
  <c r="P84" i="12" s="1"/>
  <c r="P84" i="20" s="1"/>
  <c r="HI94" i="13"/>
  <c r="HS94" i="13" s="1"/>
  <c r="P87" i="12" s="1"/>
  <c r="P87" i="20" s="1"/>
  <c r="HE110" i="13"/>
  <c r="HI63" i="13"/>
  <c r="HS63" i="13" s="1"/>
  <c r="P56" i="12" s="1"/>
  <c r="HD105" i="13"/>
  <c r="HF110" i="13"/>
  <c r="HP110" i="13" s="1"/>
  <c r="M103" i="12" s="1"/>
  <c r="HE98" i="13"/>
  <c r="HH90" i="13"/>
  <c r="HR90" i="13" s="1"/>
  <c r="O83" i="12" s="1"/>
  <c r="O83" i="20" s="1"/>
  <c r="HI82" i="13"/>
  <c r="HS82" i="13" s="1"/>
  <c r="P75" i="12" s="1"/>
  <c r="HF74" i="13"/>
  <c r="HE66" i="13"/>
  <c r="HF58" i="13"/>
  <c r="HH105" i="13"/>
  <c r="HR105" i="13" s="1"/>
  <c r="O98" i="12" s="1"/>
  <c r="O98" i="20" s="1"/>
  <c r="HE94" i="13"/>
  <c r="HE78" i="13"/>
  <c r="HH61" i="13"/>
  <c r="HR61" i="13" s="1"/>
  <c r="O54" i="12" s="1"/>
  <c r="HD29" i="13"/>
  <c r="HD108" i="13"/>
  <c r="HH93" i="13"/>
  <c r="HR93" i="13" s="1"/>
  <c r="O86" i="12" s="1"/>
  <c r="O86" i="20" s="1"/>
  <c r="HI85" i="13"/>
  <c r="HS85" i="13" s="1"/>
  <c r="P78" i="12" s="1"/>
  <c r="P78" i="20" s="1"/>
  <c r="HE69" i="13"/>
  <c r="HF48" i="13"/>
  <c r="HH26" i="13"/>
  <c r="HR26" i="13" s="1"/>
  <c r="O19" i="12" s="1"/>
  <c r="HE112" i="13"/>
  <c r="HE106" i="13"/>
  <c r="HD100" i="13"/>
  <c r="HD85" i="13"/>
  <c r="HD69" i="13"/>
  <c r="HH60" i="13"/>
  <c r="HR60" i="13" s="1"/>
  <c r="O53" i="12" s="1"/>
  <c r="HF47" i="13"/>
  <c r="HD112" i="13"/>
  <c r="HF98" i="13"/>
  <c r="HI86" i="13"/>
  <c r="HS86" i="13" s="1"/>
  <c r="P79" i="12" s="1"/>
  <c r="P79" i="20" s="1"/>
  <c r="HH80" i="13"/>
  <c r="HR80" i="13" s="1"/>
  <c r="O73" i="12" s="1"/>
  <c r="HH74" i="13"/>
  <c r="HR74" i="13" s="1"/>
  <c r="O67" i="12" s="1"/>
  <c r="HF62" i="13"/>
  <c r="HF55" i="13"/>
  <c r="HE46" i="13"/>
  <c r="HD37" i="13"/>
  <c r="HE22" i="13"/>
  <c r="HD54" i="13"/>
  <c r="HI35" i="13"/>
  <c r="HS35" i="13" s="1"/>
  <c r="P28" i="12" s="1"/>
  <c r="HI19" i="13"/>
  <c r="HS19" i="13" s="1"/>
  <c r="P12" i="12" s="1"/>
  <c r="HH110" i="13"/>
  <c r="HR110" i="13" s="1"/>
  <c r="O103" i="12" s="1"/>
  <c r="O103" i="20" s="1"/>
  <c r="HF108" i="13"/>
  <c r="HD106" i="13"/>
  <c r="HI103" i="13"/>
  <c r="HS103" i="13" s="1"/>
  <c r="P96" i="12" s="1"/>
  <c r="P96" i="20" s="1"/>
  <c r="HE99" i="13"/>
  <c r="HF96" i="13"/>
  <c r="HD84" i="13"/>
  <c r="HF80" i="13"/>
  <c r="HI75" i="13"/>
  <c r="HS75" i="13" s="1"/>
  <c r="P68" i="12" s="1"/>
  <c r="HD68" i="13"/>
  <c r="HI59" i="13"/>
  <c r="HS59" i="13" s="1"/>
  <c r="P52" i="12" s="1"/>
  <c r="HI54" i="13"/>
  <c r="HS54" i="13" s="1"/>
  <c r="P47" i="12" s="1"/>
  <c r="HE42" i="13"/>
  <c r="HH25" i="13"/>
  <c r="HR25" i="13" s="1"/>
  <c r="O18" i="12" s="1"/>
  <c r="AN18" i="20" s="1"/>
  <c r="HE14" i="13"/>
  <c r="HD111" i="13"/>
  <c r="HD107" i="13"/>
  <c r="HF92" i="13"/>
  <c r="HE86" i="13"/>
  <c r="HD80" i="13"/>
  <c r="HD74" i="13"/>
  <c r="HI61" i="13"/>
  <c r="HS61" i="13" s="1"/>
  <c r="P54" i="12" s="1"/>
  <c r="HH54" i="13"/>
  <c r="HR54" i="13" s="1"/>
  <c r="O47" i="12" s="1"/>
  <c r="HF36" i="13"/>
  <c r="HH95" i="13"/>
  <c r="HR95" i="13" s="1"/>
  <c r="O88" i="12" s="1"/>
  <c r="O88" i="20" s="1"/>
  <c r="HD91" i="13"/>
  <c r="HF77" i="13"/>
  <c r="HI72" i="13"/>
  <c r="HS72" i="13" s="1"/>
  <c r="P65" i="12" s="1"/>
  <c r="HE68" i="13"/>
  <c r="HH63" i="13"/>
  <c r="HR63" i="13" s="1"/>
  <c r="O56" i="12" s="1"/>
  <c r="HD59" i="13"/>
  <c r="HF45" i="13"/>
  <c r="HI40" i="13"/>
  <c r="HS40" i="13" s="1"/>
  <c r="P33" i="12" s="1"/>
  <c r="HE36" i="13"/>
  <c r="HF19" i="13"/>
  <c r="HP19" i="13" s="1"/>
  <c r="M12" i="12" s="1"/>
  <c r="HD10" i="13"/>
  <c r="HF46" i="13"/>
  <c r="HI41" i="13"/>
  <c r="HS41" i="13" s="1"/>
  <c r="P34" i="12" s="1"/>
  <c r="HE37" i="13"/>
  <c r="HH22" i="13"/>
  <c r="HR22" i="13" s="1"/>
  <c r="O15" i="12" s="1"/>
  <c r="HE34" i="13"/>
  <c r="HI28" i="13"/>
  <c r="HS28" i="13" s="1"/>
  <c r="P21" i="12" s="1"/>
  <c r="HE24" i="13"/>
  <c r="HH19" i="13"/>
  <c r="HR19" i="13" s="1"/>
  <c r="O12" i="12" s="1"/>
  <c r="AN12" i="20" s="1"/>
  <c r="HD15" i="13"/>
  <c r="HN15" i="13" s="1"/>
  <c r="K8" i="12" s="1"/>
  <c r="HF10" i="13"/>
  <c r="HH28" i="13"/>
  <c r="HR28" i="13" s="1"/>
  <c r="O21" i="12" s="1"/>
  <c r="HD24" i="13"/>
  <c r="HE10" i="13"/>
  <c r="HH27" i="13"/>
  <c r="HR27" i="13" s="1"/>
  <c r="O20" i="12" s="1"/>
  <c r="AN20" i="20" s="1"/>
  <c r="HF25" i="13"/>
  <c r="HP25" i="13" s="1"/>
  <c r="M18" i="12" s="1"/>
  <c r="HD23" i="13"/>
  <c r="HI20" i="13"/>
  <c r="HS20" i="13" s="1"/>
  <c r="P13" i="12" s="1"/>
  <c r="HE16" i="13"/>
  <c r="HH11" i="13"/>
  <c r="HR11" i="13" s="1"/>
  <c r="O4" i="12" s="1"/>
  <c r="HD9" i="13"/>
  <c r="HF6" i="13"/>
  <c r="HP6" i="13" s="1"/>
  <c r="HE25" i="13"/>
  <c r="HH20" i="13"/>
  <c r="HR20" i="13" s="1"/>
  <c r="O13" i="12" s="1"/>
  <c r="HF18" i="13"/>
  <c r="HP18" i="13" s="1"/>
  <c r="M11" i="12" s="1"/>
  <c r="HD16" i="13"/>
  <c r="HN16" i="13" s="1"/>
  <c r="K9" i="12" s="1"/>
  <c r="HI13" i="13"/>
  <c r="HS13" i="13" s="1"/>
  <c r="P6" i="12" s="1"/>
  <c r="HI8" i="13"/>
  <c r="HS8" i="13" s="1"/>
  <c r="GU109" i="13"/>
  <c r="HO109" i="13" s="1"/>
  <c r="L102" i="12" s="1"/>
  <c r="GU15" i="13"/>
  <c r="HO15" i="13" s="1"/>
  <c r="L8" i="12" s="1"/>
  <c r="GX78" i="13"/>
  <c r="GV107" i="13"/>
  <c r="HP107" i="13" s="1"/>
  <c r="M100" i="12" s="1"/>
  <c r="GT33" i="13"/>
  <c r="HN33" i="13" s="1"/>
  <c r="K26" i="12" s="1"/>
  <c r="GU71" i="13"/>
  <c r="HO71" i="13" s="1"/>
  <c r="L64" i="12" s="1"/>
  <c r="GX54" i="13"/>
  <c r="GT59" i="13"/>
  <c r="HN59" i="13" s="1"/>
  <c r="K52" i="12" s="1"/>
  <c r="GU70" i="13"/>
  <c r="HO70" i="13" s="1"/>
  <c r="L63" i="12" s="1"/>
  <c r="GV70" i="13"/>
  <c r="HP70" i="13" s="1"/>
  <c r="M63" i="12" s="1"/>
  <c r="GT77" i="13"/>
  <c r="HN77" i="13" s="1"/>
  <c r="K70" i="12" s="1"/>
  <c r="GV73" i="13"/>
  <c r="HP73" i="13" s="1"/>
  <c r="M66" i="12" s="1"/>
  <c r="GT112" i="13"/>
  <c r="HN112" i="13" s="1"/>
  <c r="K105" i="12" s="1"/>
  <c r="GU108" i="13"/>
  <c r="HO108" i="13" s="1"/>
  <c r="L101" i="12" s="1"/>
  <c r="GV68" i="13"/>
  <c r="HP68" i="13" s="1"/>
  <c r="M61" i="12" s="1"/>
  <c r="GX23" i="13"/>
  <c r="GU56" i="13"/>
  <c r="HO56" i="13" s="1"/>
  <c r="L49" i="12" s="1"/>
  <c r="GU14" i="13"/>
  <c r="HO14" i="13" s="1"/>
  <c r="L7" i="12" s="1"/>
  <c r="GT105" i="13"/>
  <c r="HN105" i="13" s="1"/>
  <c r="K98" i="12" s="1"/>
  <c r="GU99" i="13"/>
  <c r="HO99" i="13" s="1"/>
  <c r="L92" i="12" s="1"/>
  <c r="GV56" i="13"/>
  <c r="HP56" i="13" s="1"/>
  <c r="M49" i="12" s="1"/>
  <c r="GT39" i="13"/>
  <c r="HN39" i="13" s="1"/>
  <c r="K32" i="12" s="1"/>
  <c r="GU46" i="13"/>
  <c r="HO46" i="13" s="1"/>
  <c r="L39" i="12" s="1"/>
  <c r="GV44" i="13"/>
  <c r="HP44" i="13" s="1"/>
  <c r="M37" i="12" s="1"/>
  <c r="GX75" i="13"/>
  <c r="GT34" i="13"/>
  <c r="HN34" i="13" s="1"/>
  <c r="K27" i="12" s="1"/>
  <c r="GT24" i="13"/>
  <c r="HN24" i="13" s="1"/>
  <c r="K17" i="12" s="1"/>
  <c r="GV102" i="13"/>
  <c r="HP102" i="13" s="1"/>
  <c r="M95" i="12" s="1"/>
  <c r="GT90" i="13"/>
  <c r="HN90" i="13" s="1"/>
  <c r="K83" i="12" s="1"/>
  <c r="GU76" i="13"/>
  <c r="HO76" i="13" s="1"/>
  <c r="L69" i="12" s="1"/>
  <c r="GT86" i="13"/>
  <c r="HN86" i="13" s="1"/>
  <c r="K79" i="12" s="1"/>
  <c r="GT84" i="13"/>
  <c r="HN84" i="13" s="1"/>
  <c r="K77" i="12" s="1"/>
  <c r="GU67" i="13"/>
  <c r="HO67" i="13" s="1"/>
  <c r="L60" i="12" s="1"/>
  <c r="GT103" i="13"/>
  <c r="HN103" i="13" s="1"/>
  <c r="K96" i="12" s="1"/>
  <c r="GU110" i="13"/>
  <c r="HO110" i="13" s="1"/>
  <c r="L103" i="12" s="1"/>
  <c r="GU25" i="13"/>
  <c r="HO25" i="13" s="1"/>
  <c r="L18" i="12" s="1"/>
  <c r="GX27" i="13"/>
  <c r="GX20" i="13"/>
  <c r="GX84" i="13"/>
  <c r="GX33" i="13"/>
  <c r="GX97" i="13"/>
  <c r="GV47" i="13"/>
  <c r="HP47" i="13" s="1"/>
  <c r="M40" i="12" s="1"/>
  <c r="GX26" i="13"/>
  <c r="GV69" i="13"/>
  <c r="HP69" i="13" s="1"/>
  <c r="M62" i="12" s="1"/>
  <c r="GU45" i="13"/>
  <c r="HO45" i="13" s="1"/>
  <c r="L38" i="12" s="1"/>
  <c r="GX52" i="13"/>
  <c r="GX65" i="13"/>
  <c r="GV79" i="13"/>
  <c r="HP79" i="13" s="1"/>
  <c r="M72" i="12" s="1"/>
  <c r="GX90" i="13"/>
  <c r="GV96" i="13"/>
  <c r="HP96" i="13" s="1"/>
  <c r="M89" i="12" s="1"/>
  <c r="GU24" i="13"/>
  <c r="HO24" i="13" s="1"/>
  <c r="L17" i="12" s="1"/>
  <c r="GU65" i="13"/>
  <c r="HO65" i="13" s="1"/>
  <c r="L58" i="12" s="1"/>
  <c r="GT48" i="13"/>
  <c r="HN48" i="13" s="1"/>
  <c r="K41" i="12" s="1"/>
  <c r="GT45" i="13"/>
  <c r="HN45" i="13" s="1"/>
  <c r="K38" i="12" s="1"/>
  <c r="GX87" i="13"/>
  <c r="GX47" i="13"/>
  <c r="GT36" i="13"/>
  <c r="HN36" i="13" s="1"/>
  <c r="K29" i="12" s="1"/>
  <c r="GV98" i="13"/>
  <c r="HP98" i="13" s="1"/>
  <c r="M91" i="12" s="1"/>
  <c r="GU79" i="13"/>
  <c r="HO79" i="13" s="1"/>
  <c r="L72" i="12" s="1"/>
  <c r="GU64" i="13"/>
  <c r="HO64" i="13" s="1"/>
  <c r="L57" i="12" s="1"/>
  <c r="GT92" i="13"/>
  <c r="HN92" i="13" s="1"/>
  <c r="K85" i="12" s="1"/>
  <c r="GT69" i="13"/>
  <c r="HN69" i="13" s="1"/>
  <c r="K62" i="12" s="1"/>
  <c r="GU44" i="13"/>
  <c r="HO44" i="13" s="1"/>
  <c r="L37" i="12" s="1"/>
  <c r="GT82" i="13"/>
  <c r="HN82" i="13" s="1"/>
  <c r="K75" i="12" s="1"/>
  <c r="GX111" i="13"/>
  <c r="GT32" i="13"/>
  <c r="HN32" i="13" s="1"/>
  <c r="K25" i="12" s="1"/>
  <c r="GX94" i="13"/>
  <c r="GT62" i="13"/>
  <c r="HN62" i="13" s="1"/>
  <c r="K55" i="12" s="1"/>
  <c r="GU35" i="13"/>
  <c r="HO35" i="13" s="1"/>
  <c r="L28" i="12" s="1"/>
  <c r="GT79" i="13"/>
  <c r="HN79" i="13" s="1"/>
  <c r="K72" i="12" s="1"/>
  <c r="GU90" i="13"/>
  <c r="HO90" i="13" s="1"/>
  <c r="L83" i="12" s="1"/>
  <c r="GV101" i="13"/>
  <c r="HP101" i="13" s="1"/>
  <c r="M94" i="12" s="1"/>
  <c r="GU89" i="13"/>
  <c r="HO89" i="13" s="1"/>
  <c r="L82" i="12" s="1"/>
  <c r="GX32" i="13"/>
  <c r="GX48" i="13"/>
  <c r="GX64" i="13"/>
  <c r="GX80" i="13"/>
  <c r="GX96" i="13"/>
  <c r="GX112" i="13"/>
  <c r="GX29" i="13"/>
  <c r="GX45" i="13"/>
  <c r="GX61" i="13"/>
  <c r="GX77" i="13"/>
  <c r="GX93" i="13"/>
  <c r="GX109" i="13"/>
  <c r="GV43" i="13"/>
  <c r="HP43" i="13" s="1"/>
  <c r="M36" i="12" s="1"/>
  <c r="GV59" i="13"/>
  <c r="HP59" i="13" s="1"/>
  <c r="M52" i="12" s="1"/>
  <c r="GV75" i="13"/>
  <c r="HP75" i="13" s="1"/>
  <c r="M68" i="12" s="1"/>
  <c r="GV91" i="13"/>
  <c r="HP91" i="13" s="1"/>
  <c r="M84" i="12" s="1"/>
  <c r="GX18" i="13"/>
  <c r="O11" i="20" s="1"/>
  <c r="GX50" i="13"/>
  <c r="GX82" i="13"/>
  <c r="GV42" i="13"/>
  <c r="HP42" i="13" s="1"/>
  <c r="M35" i="12" s="1"/>
  <c r="GV64" i="13"/>
  <c r="HP64" i="13" s="1"/>
  <c r="M57" i="12" s="1"/>
  <c r="GX28" i="13"/>
  <c r="GX44" i="13"/>
  <c r="GX60" i="13"/>
  <c r="GX76" i="13"/>
  <c r="GX92" i="13"/>
  <c r="GX108" i="13"/>
  <c r="GX25" i="13"/>
  <c r="GX41" i="13"/>
  <c r="GX57" i="13"/>
  <c r="GX73" i="13"/>
  <c r="GX89" i="13"/>
  <c r="GX105" i="13"/>
  <c r="GV39" i="13"/>
  <c r="HP39" i="13" s="1"/>
  <c r="M32" i="12" s="1"/>
  <c r="GV55" i="13"/>
  <c r="HP55" i="13" s="1"/>
  <c r="M48" i="12" s="1"/>
  <c r="GV71" i="13"/>
  <c r="HP71" i="13" s="1"/>
  <c r="M64" i="12" s="1"/>
  <c r="GV87" i="13"/>
  <c r="HP87" i="13" s="1"/>
  <c r="M80" i="12" s="1"/>
  <c r="GX42" i="13"/>
  <c r="GX74" i="13"/>
  <c r="GX106" i="13"/>
  <c r="GV37" i="13"/>
  <c r="HP37" i="13" s="1"/>
  <c r="M30" i="12" s="1"/>
  <c r="GV58" i="13"/>
  <c r="HP58" i="13" s="1"/>
  <c r="M51" i="12" s="1"/>
  <c r="GV80" i="13"/>
  <c r="HP80" i="13" s="1"/>
  <c r="M73" i="12" s="1"/>
  <c r="GV100" i="13"/>
  <c r="HP100" i="13" s="1"/>
  <c r="M93" i="12" s="1"/>
  <c r="GU20" i="13"/>
  <c r="HO20" i="13" s="1"/>
  <c r="L13" i="12" s="1"/>
  <c r="GU37" i="13"/>
  <c r="HO37" i="13" s="1"/>
  <c r="L30" i="12" s="1"/>
  <c r="GU53" i="13"/>
  <c r="HO53" i="13" s="1"/>
  <c r="L46" i="12" s="1"/>
  <c r="GU69" i="13"/>
  <c r="HO69" i="13" s="1"/>
  <c r="L62" i="12" s="1"/>
  <c r="GU85" i="13"/>
  <c r="HO85" i="13" s="1"/>
  <c r="L78" i="12" s="1"/>
  <c r="GU101" i="13"/>
  <c r="HO101" i="13" s="1"/>
  <c r="L94" i="12" s="1"/>
  <c r="GT21" i="13"/>
  <c r="HN21" i="13" s="1"/>
  <c r="K14" i="12" s="1"/>
  <c r="GT38" i="13"/>
  <c r="HN38" i="13" s="1"/>
  <c r="K31" i="12" s="1"/>
  <c r="GX35" i="13"/>
  <c r="GX67" i="13"/>
  <c r="GX99" i="13"/>
  <c r="GV33" i="13"/>
  <c r="HP33" i="13" s="1"/>
  <c r="M26" i="12" s="1"/>
  <c r="GV54" i="13"/>
  <c r="HP54" i="13" s="1"/>
  <c r="M47" i="12" s="1"/>
  <c r="GV76" i="13"/>
  <c r="HP76" i="13" s="1"/>
  <c r="M69" i="12" s="1"/>
  <c r="GV97" i="13"/>
  <c r="HP97" i="13" s="1"/>
  <c r="M90" i="12" s="1"/>
  <c r="GU17" i="13"/>
  <c r="HO17" i="13" s="1"/>
  <c r="L10" i="12" s="1"/>
  <c r="GU34" i="13"/>
  <c r="HO34" i="13" s="1"/>
  <c r="L27" i="12" s="1"/>
  <c r="GU50" i="13"/>
  <c r="HO50" i="13" s="1"/>
  <c r="L43" i="12" s="1"/>
  <c r="GU66" i="13"/>
  <c r="HO66" i="13" s="1"/>
  <c r="L59" i="12" s="1"/>
  <c r="GU82" i="13"/>
  <c r="HO82" i="13" s="1"/>
  <c r="L75" i="12" s="1"/>
  <c r="GU98" i="13"/>
  <c r="HO98" i="13" s="1"/>
  <c r="L91" i="12" s="1"/>
  <c r="GT18" i="13"/>
  <c r="HN18" i="13" s="1"/>
  <c r="K11" i="12" s="1"/>
  <c r="GT35" i="13"/>
  <c r="HN35" i="13" s="1"/>
  <c r="K28" i="12" s="1"/>
  <c r="GT51" i="13"/>
  <c r="HN51" i="13" s="1"/>
  <c r="K44" i="12" s="1"/>
  <c r="GT67" i="13"/>
  <c r="HN67" i="13" s="1"/>
  <c r="K60" i="12" s="1"/>
  <c r="GT83" i="13"/>
  <c r="HN83" i="13" s="1"/>
  <c r="K76" i="12" s="1"/>
  <c r="GT99" i="13"/>
  <c r="HN99" i="13" s="1"/>
  <c r="K92" i="12" s="1"/>
  <c r="GX70" i="13"/>
  <c r="GT104" i="13"/>
  <c r="HN104" i="13" s="1"/>
  <c r="K97" i="12" s="1"/>
  <c r="GU48" i="13"/>
  <c r="HO48" i="13" s="1"/>
  <c r="L41" i="12" s="1"/>
  <c r="GV103" i="13"/>
  <c r="HP103" i="13" s="1"/>
  <c r="M96" i="12" s="1"/>
  <c r="GT81" i="13"/>
  <c r="HN81" i="13" s="1"/>
  <c r="K74" i="12" s="1"/>
  <c r="GU63" i="13"/>
  <c r="HO63" i="13" s="1"/>
  <c r="L56" i="12" s="1"/>
  <c r="GT106" i="13"/>
  <c r="HN106" i="13" s="1"/>
  <c r="K99" i="12" s="1"/>
  <c r="GT64" i="13"/>
  <c r="HN64" i="13" s="1"/>
  <c r="K57" i="12" s="1"/>
  <c r="GU100" i="13"/>
  <c r="HO100" i="13" s="1"/>
  <c r="L93" i="12" s="1"/>
  <c r="GU36" i="13"/>
  <c r="HO36" i="13" s="1"/>
  <c r="L29" i="12" s="1"/>
  <c r="GV99" i="13"/>
  <c r="HP99" i="13" s="1"/>
  <c r="M92" i="12" s="1"/>
  <c r="GX71" i="13"/>
  <c r="GT66" i="13"/>
  <c r="HN66" i="13" s="1"/>
  <c r="K59" i="12" s="1"/>
  <c r="GU32" i="13"/>
  <c r="HO32" i="13" s="1"/>
  <c r="L25" i="12" s="1"/>
  <c r="GX95" i="13"/>
  <c r="GU111" i="13"/>
  <c r="HO111" i="13" s="1"/>
  <c r="L104" i="12" s="1"/>
  <c r="GV93" i="13"/>
  <c r="HP93" i="13" s="1"/>
  <c r="M86" i="12" s="1"/>
  <c r="GX62" i="13"/>
  <c r="GT78" i="13"/>
  <c r="HN78" i="13" s="1"/>
  <c r="K71" i="12" s="1"/>
  <c r="GT27" i="13"/>
  <c r="HN27" i="13" s="1"/>
  <c r="K20" i="12" s="1"/>
  <c r="GU59" i="13"/>
  <c r="HO59" i="13" s="1"/>
  <c r="L52" i="12" s="1"/>
  <c r="GU26" i="13"/>
  <c r="HO26" i="13" s="1"/>
  <c r="L19" i="12" s="1"/>
  <c r="GV45" i="13"/>
  <c r="HP45" i="13" s="1"/>
  <c r="M38" i="12" s="1"/>
  <c r="GT95" i="13"/>
  <c r="HN95" i="13" s="1"/>
  <c r="K88" i="12" s="1"/>
  <c r="GT55" i="13"/>
  <c r="HN55" i="13" s="1"/>
  <c r="K48" i="12" s="1"/>
  <c r="GU106" i="13"/>
  <c r="HO106" i="13" s="1"/>
  <c r="L99" i="12" s="1"/>
  <c r="GU62" i="13"/>
  <c r="HO62" i="13" s="1"/>
  <c r="L55" i="12" s="1"/>
  <c r="GU21" i="13"/>
  <c r="HO21" i="13" s="1"/>
  <c r="L14" i="12" s="1"/>
  <c r="GV65" i="13"/>
  <c r="HP65" i="13" s="1"/>
  <c r="M58" i="12" s="1"/>
  <c r="GX107" i="13"/>
  <c r="GX19" i="13"/>
  <c r="GU105" i="13"/>
  <c r="HO105" i="13" s="1"/>
  <c r="L98" i="12" s="1"/>
  <c r="GU16" i="13"/>
  <c r="HO16" i="13" s="1"/>
  <c r="L9" i="12" s="1"/>
  <c r="GV53" i="13"/>
  <c r="HP53" i="13" s="1"/>
  <c r="M46" i="12" s="1"/>
  <c r="GV35" i="13"/>
  <c r="HP35" i="13" s="1"/>
  <c r="M28" i="12" s="1"/>
  <c r="GX85" i="13"/>
  <c r="GX21" i="13"/>
  <c r="GX72" i="13"/>
  <c r="GT88" i="13"/>
  <c r="HN88" i="13" s="1"/>
  <c r="K81" i="12" s="1"/>
  <c r="GT49" i="13"/>
  <c r="HN49" i="13" s="1"/>
  <c r="K42" i="12" s="1"/>
  <c r="GU80" i="13"/>
  <c r="HO80" i="13" s="1"/>
  <c r="L73" i="12" s="1"/>
  <c r="GU23" i="13"/>
  <c r="HO23" i="13" s="1"/>
  <c r="L16" i="12" s="1"/>
  <c r="GV84" i="13"/>
  <c r="HP84" i="13" s="1"/>
  <c r="M77" i="12" s="1"/>
  <c r="GV41" i="13"/>
  <c r="HP41" i="13" s="1"/>
  <c r="M34" i="12" s="1"/>
  <c r="GT102" i="13"/>
  <c r="HN102" i="13" s="1"/>
  <c r="K95" i="12" s="1"/>
  <c r="GT60" i="13"/>
  <c r="HN60" i="13" s="1"/>
  <c r="K53" i="12" s="1"/>
  <c r="GU103" i="13"/>
  <c r="HO103" i="13" s="1"/>
  <c r="L96" i="12" s="1"/>
  <c r="GU22" i="13"/>
  <c r="HO22" i="13" s="1"/>
  <c r="L15" i="12" s="1"/>
  <c r="GV50" i="13"/>
  <c r="HP50" i="13" s="1"/>
  <c r="M43" i="12" s="1"/>
  <c r="GX110" i="13"/>
  <c r="GT96" i="13"/>
  <c r="HN96" i="13" s="1"/>
  <c r="K89" i="12" s="1"/>
  <c r="GT74" i="13"/>
  <c r="HN74" i="13" s="1"/>
  <c r="K67" i="12" s="1"/>
  <c r="GT53" i="13"/>
  <c r="HN53" i="13" s="1"/>
  <c r="K46" i="12" s="1"/>
  <c r="GT20" i="13"/>
  <c r="HN20" i="13" s="1"/>
  <c r="K13" i="12" s="1"/>
  <c r="GU84" i="13"/>
  <c r="HO84" i="13" s="1"/>
  <c r="L77" i="12" s="1"/>
  <c r="GU52" i="13"/>
  <c r="HO52" i="13" s="1"/>
  <c r="L45" i="12" s="1"/>
  <c r="GU19" i="13"/>
  <c r="HO19" i="13" s="1"/>
  <c r="L12" i="12" s="1"/>
  <c r="GV78" i="13"/>
  <c r="HP78" i="13" s="1"/>
  <c r="M71" i="12" s="1"/>
  <c r="GV36" i="13"/>
  <c r="HP36" i="13" s="1"/>
  <c r="M29" i="12" s="1"/>
  <c r="GX103" i="13"/>
  <c r="GX39" i="13"/>
  <c r="GT98" i="13"/>
  <c r="HN98" i="13" s="1"/>
  <c r="K91" i="12" s="1"/>
  <c r="GT41" i="13"/>
  <c r="HN41" i="13" s="1"/>
  <c r="K34" i="12" s="1"/>
  <c r="GU72" i="13"/>
  <c r="HO72" i="13" s="1"/>
  <c r="L65" i="12" s="1"/>
  <c r="GX63" i="13"/>
  <c r="GT97" i="13"/>
  <c r="HN97" i="13" s="1"/>
  <c r="K90" i="12" s="1"/>
  <c r="GT54" i="13"/>
  <c r="HN54" i="13" s="1"/>
  <c r="K47" i="12" s="1"/>
  <c r="GU87" i="13"/>
  <c r="HO87" i="13" s="1"/>
  <c r="L80" i="12" s="1"/>
  <c r="GU31" i="13"/>
  <c r="HO31" i="13" s="1"/>
  <c r="L24" i="12" s="1"/>
  <c r="GV40" i="13"/>
  <c r="HP40" i="13" s="1"/>
  <c r="M33" i="12" s="1"/>
  <c r="GT110" i="13"/>
  <c r="HN110" i="13" s="1"/>
  <c r="K103" i="12" s="1"/>
  <c r="GT89" i="13"/>
  <c r="HN89" i="13" s="1"/>
  <c r="K82" i="12" s="1"/>
  <c r="GT68" i="13"/>
  <c r="HN68" i="13" s="1"/>
  <c r="K61" i="12" s="1"/>
  <c r="GT44" i="13"/>
  <c r="HN44" i="13" s="1"/>
  <c r="K37" i="12" s="1"/>
  <c r="GU107" i="13"/>
  <c r="HO107" i="13" s="1"/>
  <c r="L100" i="12" s="1"/>
  <c r="GU75" i="13"/>
  <c r="HO75" i="13" s="1"/>
  <c r="L68" i="12" s="1"/>
  <c r="GU43" i="13"/>
  <c r="HO43" i="13" s="1"/>
  <c r="L36" i="12" s="1"/>
  <c r="GV106" i="13"/>
  <c r="HP106" i="13" s="1"/>
  <c r="M99" i="12" s="1"/>
  <c r="GV66" i="13"/>
  <c r="HP66" i="13" s="1"/>
  <c r="M59" i="12" s="1"/>
  <c r="GX86" i="13"/>
  <c r="GT107" i="13"/>
  <c r="HN107" i="13" s="1"/>
  <c r="K100" i="12" s="1"/>
  <c r="GT87" i="13"/>
  <c r="HN87" i="13" s="1"/>
  <c r="K80" i="12" s="1"/>
  <c r="GT63" i="13"/>
  <c r="HN63" i="13" s="1"/>
  <c r="K56" i="12" s="1"/>
  <c r="GT43" i="13"/>
  <c r="HN43" i="13" s="1"/>
  <c r="K36" i="12" s="1"/>
  <c r="GT22" i="13"/>
  <c r="HN22" i="13" s="1"/>
  <c r="K15" i="12" s="1"/>
  <c r="GU94" i="13"/>
  <c r="HO94" i="13" s="1"/>
  <c r="L87" i="12" s="1"/>
  <c r="GU74" i="13"/>
  <c r="HO74" i="13" s="1"/>
  <c r="L67" i="12" s="1"/>
  <c r="GU54" i="13"/>
  <c r="HO54" i="13" s="1"/>
  <c r="L47" i="12" s="1"/>
  <c r="GU29" i="13"/>
  <c r="HO29" i="13" s="1"/>
  <c r="L22" i="12" s="1"/>
  <c r="GV105" i="13"/>
  <c r="HP105" i="13" s="1"/>
  <c r="M98" i="12" s="1"/>
  <c r="GV81" i="13"/>
  <c r="HP81" i="13" s="1"/>
  <c r="M74" i="12" s="1"/>
  <c r="GV49" i="13"/>
  <c r="HP49" i="13" s="1"/>
  <c r="M42" i="12" s="1"/>
  <c r="GX83" i="13"/>
  <c r="GX43" i="13"/>
  <c r="GT42" i="13"/>
  <c r="HN42" i="13" s="1"/>
  <c r="K35" i="12" s="1"/>
  <c r="GU93" i="13"/>
  <c r="HO93" i="13" s="1"/>
  <c r="L86" i="12" s="1"/>
  <c r="GU73" i="13"/>
  <c r="HO73" i="13" s="1"/>
  <c r="L66" i="12" s="1"/>
  <c r="GU49" i="13"/>
  <c r="HO49" i="13" s="1"/>
  <c r="L42" i="12" s="1"/>
  <c r="GU28" i="13"/>
  <c r="HO28" i="13" s="1"/>
  <c r="L21" i="12" s="1"/>
  <c r="GV104" i="13"/>
  <c r="HP104" i="13" s="1"/>
  <c r="M97" i="12" s="1"/>
  <c r="GV74" i="13"/>
  <c r="HP74" i="13" s="1"/>
  <c r="M67" i="12" s="1"/>
  <c r="GV32" i="13"/>
  <c r="HP32" i="13" s="1"/>
  <c r="M25" i="12" s="1"/>
  <c r="GX98" i="13"/>
  <c r="GX34" i="13"/>
  <c r="GV83" i="13"/>
  <c r="HP83" i="13" s="1"/>
  <c r="M76" i="12" s="1"/>
  <c r="GV51" i="13"/>
  <c r="HP51" i="13" s="1"/>
  <c r="M44" i="12" s="1"/>
  <c r="GX101" i="13"/>
  <c r="GX69" i="13"/>
  <c r="GX37" i="13"/>
  <c r="GX88" i="13"/>
  <c r="GX56" i="13"/>
  <c r="GX24" i="13"/>
  <c r="GT72" i="13"/>
  <c r="HN72" i="13" s="1"/>
  <c r="K65" i="12" s="1"/>
  <c r="GU104" i="13"/>
  <c r="HO104" i="13" s="1"/>
  <c r="L97" i="12" s="1"/>
  <c r="GV62" i="13"/>
  <c r="HP62" i="13" s="1"/>
  <c r="M55" i="12" s="1"/>
  <c r="GT40" i="13"/>
  <c r="HN40" i="13" s="1"/>
  <c r="K33" i="12" s="1"/>
  <c r="GV82" i="13"/>
  <c r="HP82" i="13" s="1"/>
  <c r="M75" i="12" s="1"/>
  <c r="GT85" i="13"/>
  <c r="HN85" i="13" s="1"/>
  <c r="K78" i="12" s="1"/>
  <c r="GT37" i="13"/>
  <c r="HN37" i="13" s="1"/>
  <c r="K30" i="12" s="1"/>
  <c r="GU68" i="13"/>
  <c r="HO68" i="13" s="1"/>
  <c r="L61" i="12" s="1"/>
  <c r="GV57" i="13"/>
  <c r="HP57" i="13" s="1"/>
  <c r="M50" i="12" s="1"/>
  <c r="GU112" i="13"/>
  <c r="HO112" i="13" s="1"/>
  <c r="L105" i="12" s="1"/>
  <c r="GX31" i="13"/>
  <c r="GT76" i="13"/>
  <c r="HN76" i="13" s="1"/>
  <c r="K69" i="12" s="1"/>
  <c r="GU55" i="13"/>
  <c r="HO55" i="13" s="1"/>
  <c r="L48" i="12" s="1"/>
  <c r="GT100" i="13"/>
  <c r="HN100" i="13" s="1"/>
  <c r="K93" i="12" s="1"/>
  <c r="GT57" i="13"/>
  <c r="HN57" i="13" s="1"/>
  <c r="K50" i="12" s="1"/>
  <c r="GU91" i="13"/>
  <c r="HO91" i="13" s="1"/>
  <c r="L84" i="12" s="1"/>
  <c r="GV88" i="13"/>
  <c r="HP88" i="13" s="1"/>
  <c r="M81" i="12" s="1"/>
  <c r="GX38" i="13"/>
  <c r="GT75" i="13"/>
  <c r="HN75" i="13" s="1"/>
  <c r="K68" i="12" s="1"/>
  <c r="GT31" i="13"/>
  <c r="HN31" i="13" s="1"/>
  <c r="K24" i="12" s="1"/>
  <c r="GU86" i="13"/>
  <c r="HO86" i="13" s="1"/>
  <c r="L79" i="12" s="1"/>
  <c r="GU42" i="13"/>
  <c r="HO42" i="13" s="1"/>
  <c r="L35" i="12" s="1"/>
  <c r="GV92" i="13"/>
  <c r="HP92" i="13" s="1"/>
  <c r="M85" i="12" s="1"/>
  <c r="GV38" i="13"/>
  <c r="HP38" i="13" s="1"/>
  <c r="M31" i="12" s="1"/>
  <c r="GX59" i="13"/>
  <c r="GT50" i="13"/>
  <c r="HN50" i="13" s="1"/>
  <c r="K43" i="12" s="1"/>
  <c r="GT29" i="13"/>
  <c r="HN29" i="13" s="1"/>
  <c r="K22" i="12" s="1"/>
  <c r="GU81" i="13"/>
  <c r="HO81" i="13" s="1"/>
  <c r="L74" i="12" s="1"/>
  <c r="GU61" i="13"/>
  <c r="HO61" i="13" s="1"/>
  <c r="L54" i="12" s="1"/>
  <c r="GU41" i="13"/>
  <c r="HO41" i="13" s="1"/>
  <c r="L34" i="12" s="1"/>
  <c r="GV90" i="13"/>
  <c r="HP90" i="13" s="1"/>
  <c r="M83" i="12" s="1"/>
  <c r="GX66" i="13"/>
  <c r="GV67" i="13"/>
  <c r="HP67" i="13" s="1"/>
  <c r="M60" i="12" s="1"/>
  <c r="GX53" i="13"/>
  <c r="GX104" i="13"/>
  <c r="GX40" i="13"/>
  <c r="GT93" i="13"/>
  <c r="HN93" i="13" s="1"/>
  <c r="K86" i="12" s="1"/>
  <c r="GT61" i="13"/>
  <c r="HN61" i="13" s="1"/>
  <c r="K54" i="12" s="1"/>
  <c r="GU96" i="13"/>
  <c r="HO96" i="13" s="1"/>
  <c r="L89" i="12" s="1"/>
  <c r="GU40" i="13"/>
  <c r="HO40" i="13" s="1"/>
  <c r="L33" i="12" s="1"/>
  <c r="GV94" i="13"/>
  <c r="HP94" i="13" s="1"/>
  <c r="M87" i="12" s="1"/>
  <c r="GV52" i="13"/>
  <c r="HP52" i="13" s="1"/>
  <c r="M45" i="12" s="1"/>
  <c r="GT108" i="13"/>
  <c r="HN108" i="13" s="1"/>
  <c r="K101" i="12" s="1"/>
  <c r="GT70" i="13"/>
  <c r="HN70" i="13" s="1"/>
  <c r="K63" i="12" s="1"/>
  <c r="GT23" i="13"/>
  <c r="HN23" i="13" s="1"/>
  <c r="K16" i="12" s="1"/>
  <c r="GU47" i="13"/>
  <c r="HO47" i="13" s="1"/>
  <c r="L40" i="12" s="1"/>
  <c r="GV72" i="13"/>
  <c r="HP72" i="13" s="1"/>
  <c r="M65" i="12" s="1"/>
  <c r="GT101" i="13"/>
  <c r="HN101" i="13" s="1"/>
  <c r="K94" i="12" s="1"/>
  <c r="GT80" i="13"/>
  <c r="HN80" i="13" s="1"/>
  <c r="K73" i="12" s="1"/>
  <c r="GT58" i="13"/>
  <c r="HN58" i="13" s="1"/>
  <c r="K51" i="12" s="1"/>
  <c r="GT28" i="13"/>
  <c r="HN28" i="13" s="1"/>
  <c r="K21" i="12" s="1"/>
  <c r="GU92" i="13"/>
  <c r="HO92" i="13" s="1"/>
  <c r="L85" i="12" s="1"/>
  <c r="GU60" i="13"/>
  <c r="HO60" i="13" s="1"/>
  <c r="L53" i="12" s="1"/>
  <c r="GU27" i="13"/>
  <c r="HO27" i="13" s="1"/>
  <c r="L20" i="12" s="1"/>
  <c r="GV89" i="13"/>
  <c r="HP89" i="13" s="1"/>
  <c r="M82" i="12" s="1"/>
  <c r="GV46" i="13"/>
  <c r="HP46" i="13" s="1"/>
  <c r="M39" i="12" s="1"/>
  <c r="GX55" i="13"/>
  <c r="GT109" i="13"/>
  <c r="HN109" i="13" s="1"/>
  <c r="K102" i="12" s="1"/>
  <c r="GT56" i="13"/>
  <c r="HN56" i="13" s="1"/>
  <c r="K49" i="12" s="1"/>
  <c r="GU88" i="13"/>
  <c r="HO88" i="13" s="1"/>
  <c r="L81" i="12" s="1"/>
  <c r="GX79" i="13"/>
  <c r="GT65" i="13"/>
  <c r="HN65" i="13" s="1"/>
  <c r="K58" i="12" s="1"/>
  <c r="GU95" i="13"/>
  <c r="HO95" i="13" s="1"/>
  <c r="L88" i="12" s="1"/>
  <c r="GU39" i="13"/>
  <c r="HO39" i="13" s="1"/>
  <c r="L32" i="12" s="1"/>
  <c r="GV61" i="13"/>
  <c r="HP61" i="13" s="1"/>
  <c r="M54" i="12" s="1"/>
  <c r="GX46" i="13"/>
  <c r="GT94" i="13"/>
  <c r="HN94" i="13" s="1"/>
  <c r="K87" i="12" s="1"/>
  <c r="GT73" i="13"/>
  <c r="HN73" i="13" s="1"/>
  <c r="K66" i="12" s="1"/>
  <c r="GT52" i="13"/>
  <c r="HN52" i="13" s="1"/>
  <c r="K45" i="12" s="1"/>
  <c r="GT19" i="13"/>
  <c r="HN19" i="13" s="1"/>
  <c r="K12" i="12" s="1"/>
  <c r="GU83" i="13"/>
  <c r="HO83" i="13" s="1"/>
  <c r="L76" i="12" s="1"/>
  <c r="GU51" i="13"/>
  <c r="HO51" i="13" s="1"/>
  <c r="L44" i="12" s="1"/>
  <c r="GU18" i="13"/>
  <c r="HO18" i="13" s="1"/>
  <c r="L11" i="12" s="1"/>
  <c r="GV77" i="13"/>
  <c r="HP77" i="13" s="1"/>
  <c r="M70" i="12" s="1"/>
  <c r="GV34" i="13"/>
  <c r="HP34" i="13" s="1"/>
  <c r="M27" i="12" s="1"/>
  <c r="GX102" i="13"/>
  <c r="GX22" i="13"/>
  <c r="O15" i="20" s="1"/>
  <c r="GT111" i="13"/>
  <c r="HN111" i="13" s="1"/>
  <c r="K104" i="12" s="1"/>
  <c r="GT91" i="13"/>
  <c r="HN91" i="13" s="1"/>
  <c r="K84" i="12" s="1"/>
  <c r="GT71" i="13"/>
  <c r="HN71" i="13" s="1"/>
  <c r="K64" i="12" s="1"/>
  <c r="GT47" i="13"/>
  <c r="HN47" i="13" s="1"/>
  <c r="K40" i="12" s="1"/>
  <c r="GT26" i="13"/>
  <c r="HN26" i="13" s="1"/>
  <c r="K19" i="12" s="1"/>
  <c r="GU102" i="13"/>
  <c r="HO102" i="13" s="1"/>
  <c r="L95" i="12" s="1"/>
  <c r="GU78" i="13"/>
  <c r="HO78" i="13" s="1"/>
  <c r="L71" i="12" s="1"/>
  <c r="GU58" i="13"/>
  <c r="HO58" i="13" s="1"/>
  <c r="L51" i="12" s="1"/>
  <c r="GU38" i="13"/>
  <c r="HO38" i="13" s="1"/>
  <c r="L31" i="12" s="1"/>
  <c r="GV86" i="13"/>
  <c r="HP86" i="13" s="1"/>
  <c r="M79" i="12" s="1"/>
  <c r="GV60" i="13"/>
  <c r="HP60" i="13" s="1"/>
  <c r="M53" i="12" s="1"/>
  <c r="GX91" i="13"/>
  <c r="GX51" i="13"/>
  <c r="GT46" i="13"/>
  <c r="HN46" i="13" s="1"/>
  <c r="K39" i="12" s="1"/>
  <c r="GT25" i="13"/>
  <c r="HN25" i="13" s="1"/>
  <c r="K18" i="12" s="1"/>
  <c r="GU97" i="13"/>
  <c r="HO97" i="13" s="1"/>
  <c r="L90" i="12" s="1"/>
  <c r="GU77" i="13"/>
  <c r="HO77" i="13" s="1"/>
  <c r="L70" i="12" s="1"/>
  <c r="GU57" i="13"/>
  <c r="HO57" i="13" s="1"/>
  <c r="L50" i="12" s="1"/>
  <c r="GU33" i="13"/>
  <c r="HO33" i="13" s="1"/>
  <c r="L26" i="12" s="1"/>
  <c r="GV108" i="13"/>
  <c r="HP108" i="13" s="1"/>
  <c r="M101" i="12" s="1"/>
  <c r="GV85" i="13"/>
  <c r="HP85" i="13" s="1"/>
  <c r="M78" i="12" s="1"/>
  <c r="GV48" i="13"/>
  <c r="HP48" i="13" s="1"/>
  <c r="M41" i="12" s="1"/>
  <c r="GX58" i="13"/>
  <c r="GV95" i="13"/>
  <c r="HP95" i="13" s="1"/>
  <c r="M88" i="12" s="1"/>
  <c r="GV63" i="13"/>
  <c r="HP63" i="13" s="1"/>
  <c r="M56" i="12" s="1"/>
  <c r="GV31" i="13"/>
  <c r="HP31" i="13" s="1"/>
  <c r="M24" i="12" s="1"/>
  <c r="GX81" i="13"/>
  <c r="GX49" i="13"/>
  <c r="GX100" i="13"/>
  <c r="GX68" i="13"/>
  <c r="GX36" i="13"/>
  <c r="P110" i="12" l="1"/>
  <c r="F113" i="12"/>
  <c r="O108" i="12"/>
  <c r="O111" i="12"/>
  <c r="O109" i="12"/>
  <c r="P111" i="12"/>
  <c r="P109" i="12"/>
  <c r="P108" i="12"/>
  <c r="G113" i="12"/>
  <c r="O110" i="12"/>
  <c r="T103" i="20"/>
  <c r="T103" i="12"/>
  <c r="T101" i="20"/>
  <c r="T101" i="12"/>
  <c r="T98" i="20"/>
  <c r="T98" i="12"/>
  <c r="T97" i="20"/>
  <c r="T97" i="12"/>
  <c r="T100" i="20"/>
  <c r="T100" i="12"/>
  <c r="T83" i="20"/>
  <c r="T83" i="12"/>
  <c r="T105" i="20"/>
  <c r="T105" i="12"/>
  <c r="T104" i="20"/>
  <c r="T104" i="12"/>
  <c r="T92" i="20"/>
  <c r="T92" i="12"/>
  <c r="T80" i="20"/>
  <c r="T80" i="12"/>
  <c r="T95" i="20"/>
  <c r="T95" i="12"/>
  <c r="T91" i="20"/>
  <c r="T91" i="12"/>
  <c r="T99" i="20"/>
  <c r="T99" i="12"/>
  <c r="T86" i="20"/>
  <c r="T86" i="12"/>
  <c r="HN9" i="13"/>
  <c r="K2" i="12" s="1"/>
  <c r="O78" i="20"/>
  <c r="AN78" i="20"/>
  <c r="O79" i="20"/>
  <c r="AN79" i="20"/>
  <c r="T93" i="20"/>
  <c r="T93" i="12"/>
  <c r="T84" i="20"/>
  <c r="T84" i="12"/>
  <c r="T96" i="20"/>
  <c r="T96" i="12"/>
  <c r="T102" i="20"/>
  <c r="T102" i="12"/>
  <c r="T90" i="20"/>
  <c r="T90" i="12"/>
  <c r="T94" i="20"/>
  <c r="T94" i="12"/>
  <c r="T78" i="20"/>
  <c r="T78" i="12"/>
  <c r="AM82" i="20"/>
  <c r="AN82" i="20"/>
  <c r="O80" i="20"/>
  <c r="AN80" i="20"/>
  <c r="T87" i="20"/>
  <c r="T87" i="12"/>
  <c r="T82" i="20"/>
  <c r="T82" i="12"/>
  <c r="T85" i="20"/>
  <c r="T85" i="12"/>
  <c r="T81" i="20"/>
  <c r="T81" i="12"/>
  <c r="T88" i="20"/>
  <c r="T88" i="12"/>
  <c r="T79" i="20"/>
  <c r="T79" i="12"/>
  <c r="T89" i="20"/>
  <c r="T89" i="12"/>
  <c r="AN81" i="20"/>
  <c r="AN3" i="20"/>
  <c r="AH3" i="20"/>
  <c r="AH4" i="20" s="1"/>
  <c r="AH5" i="20" s="1"/>
  <c r="AH6" i="20" s="1"/>
  <c r="AH7" i="20" s="1"/>
  <c r="AH8" i="20" s="1"/>
  <c r="AH9" i="20" s="1"/>
  <c r="AH10" i="20" s="1"/>
  <c r="AH11" i="20" s="1"/>
  <c r="AH12" i="20" s="1"/>
  <c r="AH13" i="20" s="1"/>
  <c r="AH14" i="20" s="1"/>
  <c r="AH15" i="20" s="1"/>
  <c r="AH16" i="20" s="1"/>
  <c r="AH17" i="20" s="1"/>
  <c r="AH18" i="20" s="1"/>
  <c r="AH19" i="20" s="1"/>
  <c r="AH20" i="20" s="1"/>
  <c r="AH21" i="20" s="1"/>
  <c r="AH22" i="20" s="1"/>
  <c r="AH23" i="20" s="1"/>
  <c r="AH24" i="20" s="1"/>
  <c r="AH25" i="20" s="1"/>
  <c r="AH26" i="20" s="1"/>
  <c r="AH27" i="20" s="1"/>
  <c r="AH28" i="20" s="1"/>
  <c r="AH29" i="20" s="1"/>
  <c r="AH30" i="20" s="1"/>
  <c r="AH31" i="20" s="1"/>
  <c r="AH32" i="20" s="1"/>
  <c r="AH33" i="20" s="1"/>
  <c r="AH34" i="20" s="1"/>
  <c r="AH35" i="20" s="1"/>
  <c r="AH36" i="20" s="1"/>
  <c r="AH37" i="20" s="1"/>
  <c r="AH38" i="20" s="1"/>
  <c r="AH39" i="20" s="1"/>
  <c r="AH40" i="20" s="1"/>
  <c r="AH41" i="20" s="1"/>
  <c r="AH42" i="20" s="1"/>
  <c r="AH43" i="20" s="1"/>
  <c r="AH44" i="20" s="1"/>
  <c r="AH45" i="20" s="1"/>
  <c r="AH46" i="20" s="1"/>
  <c r="AH47" i="20" s="1"/>
  <c r="AH48" i="20" s="1"/>
  <c r="AH49" i="20" s="1"/>
  <c r="AH50" i="20" s="1"/>
  <c r="AH51" i="20" s="1"/>
  <c r="AH52" i="20" s="1"/>
  <c r="AH53" i="20" s="1"/>
  <c r="AH54" i="20" s="1"/>
  <c r="AH55" i="20" s="1"/>
  <c r="AH56" i="20" s="1"/>
  <c r="AH57" i="20" s="1"/>
  <c r="AH58" i="20" s="1"/>
  <c r="AH59" i="20" s="1"/>
  <c r="AH60" i="20" s="1"/>
  <c r="AH61" i="20" s="1"/>
  <c r="AH62" i="20" s="1"/>
  <c r="AH63" i="20" s="1"/>
  <c r="AH64" i="20" s="1"/>
  <c r="AH65" i="20" s="1"/>
  <c r="AH66" i="20" s="1"/>
  <c r="AH67" i="20" s="1"/>
  <c r="AH68" i="20" s="1"/>
  <c r="AH69" i="20" s="1"/>
  <c r="AH70" i="20" s="1"/>
  <c r="AH71" i="20" s="1"/>
  <c r="AH72" i="20" s="1"/>
  <c r="AH73" i="20" s="1"/>
  <c r="AH74" i="20" s="1"/>
  <c r="AH75" i="20" s="1"/>
  <c r="AH76" i="20" s="1"/>
  <c r="AH77" i="20" s="1"/>
  <c r="AH78" i="20" s="1"/>
  <c r="AH79" i="20" s="1"/>
  <c r="AH80" i="20" s="1"/>
  <c r="AH81" i="20" s="1"/>
  <c r="AH82" i="20" s="1"/>
  <c r="AH83" i="20" s="1"/>
  <c r="AH84" i="20" s="1"/>
  <c r="AH85" i="20" s="1"/>
  <c r="AH86" i="20" s="1"/>
  <c r="AH87" i="20" s="1"/>
  <c r="AH88" i="20" s="1"/>
  <c r="AH89" i="20" s="1"/>
  <c r="AH90" i="20" s="1"/>
  <c r="AH91" i="20" s="1"/>
  <c r="AH92" i="20" s="1"/>
  <c r="AH93" i="20" s="1"/>
  <c r="AH94" i="20" s="1"/>
  <c r="AH95" i="20" s="1"/>
  <c r="AH96" i="20" s="1"/>
  <c r="AH97" i="20" s="1"/>
  <c r="AH98" i="20" s="1"/>
  <c r="AH99" i="20" s="1"/>
  <c r="AH100" i="20" s="1"/>
  <c r="AH101" i="20" s="1"/>
  <c r="AH102" i="20" s="1"/>
  <c r="AH103" i="20" s="1"/>
  <c r="AH104" i="20" s="1"/>
  <c r="AH105" i="20" s="1"/>
  <c r="AN21" i="20"/>
  <c r="AN75" i="20"/>
  <c r="AN31" i="20"/>
  <c r="AN13" i="20"/>
  <c r="AN4" i="20"/>
  <c r="AN74" i="20"/>
  <c r="AN14" i="20"/>
  <c r="AN33" i="20"/>
  <c r="AN56" i="20"/>
  <c r="AN64" i="20"/>
  <c r="AN44" i="20"/>
  <c r="AN36" i="20"/>
  <c r="AN35" i="20"/>
  <c r="AN69" i="20"/>
  <c r="AN24" i="20"/>
  <c r="AN71" i="20"/>
  <c r="AN45" i="20"/>
  <c r="AN58" i="20"/>
  <c r="O17" i="20"/>
  <c r="O22" i="20"/>
  <c r="AN47" i="20"/>
  <c r="AN73" i="20"/>
  <c r="AN25" i="20"/>
  <c r="AN66" i="20"/>
  <c r="O12" i="20"/>
  <c r="O19" i="20"/>
  <c r="AN53" i="20"/>
  <c r="AN16" i="20"/>
  <c r="AN65" i="20"/>
  <c r="AN62" i="20"/>
  <c r="AN43" i="20"/>
  <c r="AN59" i="20"/>
  <c r="AN46" i="20"/>
  <c r="AN70" i="20"/>
  <c r="AN63" i="20"/>
  <c r="AN37" i="20"/>
  <c r="AN60" i="20"/>
  <c r="AN8" i="20"/>
  <c r="AN61" i="20"/>
  <c r="AN27" i="20"/>
  <c r="AN72" i="20"/>
  <c r="AN34" i="20"/>
  <c r="HO10" i="13"/>
  <c r="L3" i="12" s="1"/>
  <c r="AN11" i="20"/>
  <c r="AN6" i="20"/>
  <c r="AN42" i="20"/>
  <c r="O21" i="20"/>
  <c r="HP10" i="13"/>
  <c r="M3" i="12" s="1"/>
  <c r="O13" i="20"/>
  <c r="AN54" i="20"/>
  <c r="AN28" i="20"/>
  <c r="AN5" i="20"/>
  <c r="AN68" i="20"/>
  <c r="AN40" i="20"/>
  <c r="HQ10" i="13"/>
  <c r="N3" i="12" s="1"/>
  <c r="O14" i="20"/>
  <c r="AN15" i="20"/>
  <c r="HN10" i="13"/>
  <c r="K3" i="12" s="1"/>
  <c r="P112" i="12" s="1"/>
  <c r="AN67" i="20"/>
  <c r="AN19" i="20"/>
  <c r="AN77" i="20"/>
  <c r="AN76" i="20"/>
  <c r="AN9" i="20"/>
  <c r="AN52" i="20"/>
  <c r="AN30" i="20"/>
  <c r="AN41" i="20"/>
  <c r="AN38" i="20"/>
  <c r="AN23" i="20"/>
  <c r="AN10" i="20"/>
  <c r="AN51" i="20"/>
  <c r="AN17" i="20"/>
  <c r="AN7" i="20"/>
  <c r="AN22" i="20"/>
  <c r="AN55" i="20"/>
  <c r="AN50" i="20"/>
  <c r="AN57" i="20"/>
  <c r="T48" i="20"/>
  <c r="T48" i="12"/>
  <c r="T63" i="12"/>
  <c r="T63" i="20"/>
  <c r="T59" i="20"/>
  <c r="T59" i="12"/>
  <c r="T51" i="20"/>
  <c r="T51" i="12"/>
  <c r="T73" i="20"/>
  <c r="T73" i="12"/>
  <c r="T42" i="20"/>
  <c r="T42" i="12"/>
  <c r="T60" i="20"/>
  <c r="T60" i="12"/>
  <c r="T38" i="12"/>
  <c r="T38" i="20"/>
  <c r="T13" i="20"/>
  <c r="T13" i="12"/>
  <c r="T6" i="12"/>
  <c r="T6" i="20"/>
  <c r="T75" i="20"/>
  <c r="T75" i="12"/>
  <c r="T30" i="12"/>
  <c r="T30" i="20"/>
  <c r="T37" i="20"/>
  <c r="T37" i="12"/>
  <c r="T3" i="20"/>
  <c r="AO3" i="20" s="1"/>
  <c r="T3" i="12"/>
  <c r="T25" i="20"/>
  <c r="T25" i="12"/>
  <c r="T72" i="20"/>
  <c r="T72" i="12"/>
  <c r="T52" i="20"/>
  <c r="T52" i="12"/>
  <c r="T68" i="20"/>
  <c r="T68" i="12"/>
  <c r="T76" i="20"/>
  <c r="T76" i="12"/>
  <c r="T23" i="12"/>
  <c r="T23" i="20"/>
  <c r="T45" i="20"/>
  <c r="T45" i="12"/>
  <c r="T16" i="20"/>
  <c r="T16" i="12"/>
  <c r="T34" i="20"/>
  <c r="T34" i="12"/>
  <c r="T28" i="20"/>
  <c r="T28" i="12"/>
  <c r="T43" i="20"/>
  <c r="T43" i="12"/>
  <c r="T65" i="20"/>
  <c r="T65" i="12"/>
  <c r="T56" i="20"/>
  <c r="T56" i="12"/>
  <c r="T31" i="12"/>
  <c r="T31" i="20"/>
  <c r="T64" i="20"/>
  <c r="T64" i="12"/>
  <c r="T35" i="20"/>
  <c r="T35" i="12"/>
  <c r="T57" i="20"/>
  <c r="T57" i="12"/>
  <c r="T8" i="20"/>
  <c r="T8" i="12"/>
  <c r="T10" i="20"/>
  <c r="T10" i="12"/>
  <c r="T46" i="12"/>
  <c r="T46" i="20"/>
  <c r="T36" i="20"/>
  <c r="T36" i="12"/>
  <c r="T47" i="12"/>
  <c r="T47" i="20"/>
  <c r="T66" i="20"/>
  <c r="T66" i="12"/>
  <c r="T39" i="12"/>
  <c r="T39" i="20"/>
  <c r="T61" i="20"/>
  <c r="T61" i="12"/>
  <c r="T54" i="12"/>
  <c r="T54" i="20"/>
  <c r="T4" i="20"/>
  <c r="T4" i="12"/>
  <c r="T17" i="20"/>
  <c r="T17" i="12"/>
  <c r="T44" i="20"/>
  <c r="T44" i="12"/>
  <c r="T2" i="12"/>
  <c r="T2" i="20"/>
  <c r="T9" i="20"/>
  <c r="T9" i="12"/>
  <c r="T40" i="20"/>
  <c r="T40" i="12"/>
  <c r="T5" i="20"/>
  <c r="T5" i="12"/>
  <c r="T55" i="12"/>
  <c r="T55" i="20"/>
  <c r="T77" i="20"/>
  <c r="T77" i="12"/>
  <c r="T12" i="20"/>
  <c r="T12" i="12"/>
  <c r="T32" i="20"/>
  <c r="T32" i="12"/>
  <c r="T11" i="20"/>
  <c r="T11" i="12"/>
  <c r="T33" i="20"/>
  <c r="T33" i="12"/>
  <c r="T26" i="20"/>
  <c r="T26" i="12"/>
  <c r="T70" i="12"/>
  <c r="T70" i="20"/>
  <c r="T67" i="20"/>
  <c r="T67" i="12"/>
  <c r="T74" i="20"/>
  <c r="T74" i="12"/>
  <c r="T18" i="20"/>
  <c r="T18" i="12"/>
  <c r="T53" i="20"/>
  <c r="T53" i="12"/>
  <c r="T7" i="12"/>
  <c r="T7" i="20"/>
  <c r="T71" i="12"/>
  <c r="T71" i="20"/>
  <c r="T29" i="20"/>
  <c r="T29" i="12"/>
  <c r="T50" i="20"/>
  <c r="T50" i="12"/>
  <c r="T21" i="20"/>
  <c r="T21" i="12"/>
  <c r="T27" i="20"/>
  <c r="T27" i="12"/>
  <c r="T49" i="20"/>
  <c r="T49" i="12"/>
  <c r="T24" i="20"/>
  <c r="T24" i="12"/>
  <c r="T58" i="20"/>
  <c r="T58" i="12"/>
  <c r="T62" i="12"/>
  <c r="T62" i="20"/>
  <c r="T69" i="20"/>
  <c r="T69" i="12"/>
  <c r="T20" i="20"/>
  <c r="T20" i="12"/>
  <c r="T19" i="20"/>
  <c r="T19" i="12"/>
  <c r="T41" i="20"/>
  <c r="T41" i="12"/>
  <c r="T14" i="12"/>
  <c r="T14" i="20"/>
  <c r="T22" i="12"/>
  <c r="T22" i="20"/>
  <c r="T15" i="12"/>
  <c r="T15" i="20"/>
  <c r="P6" i="20"/>
  <c r="S4" i="12"/>
  <c r="S18" i="12"/>
  <c r="S18" i="20" s="1"/>
  <c r="S11" i="12"/>
  <c r="S11" i="20" s="1"/>
  <c r="R76" i="12"/>
  <c r="R76" i="20" s="1"/>
  <c r="R43" i="12"/>
  <c r="R43" i="20" s="1"/>
  <c r="R38" i="12"/>
  <c r="R38" i="20" s="1"/>
  <c r="R35" i="12"/>
  <c r="R35" i="20" s="1"/>
  <c r="R13" i="12"/>
  <c r="R13" i="20" s="1"/>
  <c r="O6" i="20"/>
  <c r="O2" i="20"/>
  <c r="P2" i="20"/>
  <c r="S15" i="12"/>
  <c r="S15" i="20" s="1"/>
  <c r="S20" i="12"/>
  <c r="S20" i="20" s="1"/>
  <c r="S9" i="12"/>
  <c r="S9" i="20" s="1"/>
  <c r="S3" i="12"/>
  <c r="S8" i="12"/>
  <c r="S8" i="20" s="1"/>
  <c r="S10" i="12"/>
  <c r="S10" i="20" s="1"/>
  <c r="R2" i="12"/>
  <c r="R2" i="20" s="1"/>
  <c r="R39" i="12"/>
  <c r="R39" i="20" s="1"/>
  <c r="R27" i="12"/>
  <c r="R27" i="20" s="1"/>
  <c r="R75" i="12"/>
  <c r="R75" i="20" s="1"/>
  <c r="R72" i="12"/>
  <c r="R72" i="20" s="1"/>
  <c r="R25" i="12"/>
  <c r="R25" i="20" s="1"/>
  <c r="R54" i="12"/>
  <c r="R54" i="20" s="1"/>
  <c r="R16" i="12"/>
  <c r="R16" i="20" s="1"/>
  <c r="R67" i="12"/>
  <c r="R67" i="20" s="1"/>
  <c r="R74" i="12"/>
  <c r="R74" i="20" s="1"/>
  <c r="R4" i="12"/>
  <c r="O18" i="20"/>
  <c r="O16" i="20"/>
  <c r="O4" i="20"/>
  <c r="P9" i="20"/>
  <c r="O8" i="20"/>
  <c r="P10" i="20"/>
  <c r="S13" i="12"/>
  <c r="S13" i="20" s="1"/>
  <c r="S14" i="12"/>
  <c r="S14" i="20" s="1"/>
  <c r="R5" i="12"/>
  <c r="R5" i="20" s="1"/>
  <c r="R69" i="12"/>
  <c r="R69" i="20" s="1"/>
  <c r="R51" i="12"/>
  <c r="R51" i="20" s="1"/>
  <c r="R34" i="12"/>
  <c r="R34" i="20" s="1"/>
  <c r="R60" i="12"/>
  <c r="R60" i="20" s="1"/>
  <c r="R52" i="12"/>
  <c r="R52" i="20" s="1"/>
  <c r="R49" i="12"/>
  <c r="R49" i="20" s="1"/>
  <c r="R11" i="12"/>
  <c r="R11" i="20" s="1"/>
  <c r="R14" i="12"/>
  <c r="R14" i="20" s="1"/>
  <c r="R63" i="12"/>
  <c r="R63" i="20" s="1"/>
  <c r="R40" i="12"/>
  <c r="R40" i="20" s="1"/>
  <c r="R57" i="12"/>
  <c r="R57" i="20" s="1"/>
  <c r="R23" i="12"/>
  <c r="R23" i="20" s="1"/>
  <c r="R22" i="12"/>
  <c r="R22" i="20" s="1"/>
  <c r="R48" i="12"/>
  <c r="R48" i="20" s="1"/>
  <c r="R45" i="12"/>
  <c r="R45" i="20" s="1"/>
  <c r="R3" i="12"/>
  <c r="R10" i="12"/>
  <c r="R10" i="20" s="1"/>
  <c r="R36" i="12"/>
  <c r="R36" i="20" s="1"/>
  <c r="R26" i="12"/>
  <c r="R26" i="20" s="1"/>
  <c r="P8" i="20"/>
  <c r="P5" i="20"/>
  <c r="P7" i="20"/>
  <c r="S21" i="12"/>
  <c r="S21" i="20" s="1"/>
  <c r="S17" i="12"/>
  <c r="S17" i="20" s="1"/>
  <c r="S2" i="12"/>
  <c r="S2" i="20" s="1"/>
  <c r="R21" i="12"/>
  <c r="R21" i="20" s="1"/>
  <c r="R7" i="12"/>
  <c r="R7" i="20" s="1"/>
  <c r="R58" i="12"/>
  <c r="R58" i="20" s="1"/>
  <c r="R30" i="12"/>
  <c r="R30" i="20" s="1"/>
  <c r="S7" i="12"/>
  <c r="S7" i="20" s="1"/>
  <c r="R59" i="12"/>
  <c r="R59" i="20" s="1"/>
  <c r="R61" i="12"/>
  <c r="R61" i="20" s="1"/>
  <c r="R50" i="12"/>
  <c r="R50" i="20" s="1"/>
  <c r="R12" i="12"/>
  <c r="R12" i="20" s="1"/>
  <c r="R65" i="12"/>
  <c r="R65" i="20" s="1"/>
  <c r="R56" i="12"/>
  <c r="R56" i="20" s="1"/>
  <c r="R73" i="12"/>
  <c r="R73" i="20" s="1"/>
  <c r="R64" i="12"/>
  <c r="R64" i="20" s="1"/>
  <c r="R42" i="12"/>
  <c r="R42" i="20" s="1"/>
  <c r="R55" i="12"/>
  <c r="R55" i="20" s="1"/>
  <c r="R68" i="12"/>
  <c r="R68" i="20" s="1"/>
  <c r="O5" i="20"/>
  <c r="O3" i="20"/>
  <c r="P3" i="20"/>
  <c r="P4" i="20"/>
  <c r="S5" i="12"/>
  <c r="S5" i="20" s="1"/>
  <c r="R37" i="12"/>
  <c r="R37" i="20" s="1"/>
  <c r="R66" i="12"/>
  <c r="R66" i="20" s="1"/>
  <c r="R28" i="12"/>
  <c r="R28" i="20" s="1"/>
  <c r="R17" i="12"/>
  <c r="R17" i="20" s="1"/>
  <c r="R46" i="12"/>
  <c r="R46" i="20" s="1"/>
  <c r="R8" i="12"/>
  <c r="R8" i="20" s="1"/>
  <c r="R19" i="12"/>
  <c r="R19" i="20" s="1"/>
  <c r="R77" i="12"/>
  <c r="R77" i="20" s="1"/>
  <c r="O20" i="20"/>
  <c r="O9" i="20"/>
  <c r="O10" i="20"/>
  <c r="O7" i="20"/>
  <c r="S6" i="12"/>
  <c r="S6" i="20" s="1"/>
  <c r="S16" i="12"/>
  <c r="S16" i="20" s="1"/>
  <c r="S19" i="12"/>
  <c r="S19" i="20" s="1"/>
  <c r="S12" i="12"/>
  <c r="S12" i="20" s="1"/>
  <c r="R53" i="12"/>
  <c r="R53" i="20" s="1"/>
  <c r="R15" i="12"/>
  <c r="R15" i="20" s="1"/>
  <c r="R18" i="12"/>
  <c r="R18" i="20" s="1"/>
  <c r="R71" i="12"/>
  <c r="R71" i="20" s="1"/>
  <c r="R44" i="12"/>
  <c r="R44" i="20" s="1"/>
  <c r="R33" i="12"/>
  <c r="R33" i="20" s="1"/>
  <c r="R62" i="12"/>
  <c r="R62" i="20" s="1"/>
  <c r="R31" i="12"/>
  <c r="R31" i="20" s="1"/>
  <c r="R24" i="12"/>
  <c r="R24" i="20" s="1"/>
  <c r="R41" i="12"/>
  <c r="R41" i="20" s="1"/>
  <c r="R6" i="12"/>
  <c r="R6" i="20" s="1"/>
  <c r="R70" i="12"/>
  <c r="R70" i="20" s="1"/>
  <c r="R47" i="12"/>
  <c r="R47" i="20" s="1"/>
  <c r="R32" i="12"/>
  <c r="R32" i="20" s="1"/>
  <c r="R29" i="12"/>
  <c r="R29" i="20" s="1"/>
  <c r="R20" i="12"/>
  <c r="R20" i="20" s="1"/>
  <c r="R9" i="12"/>
  <c r="R9" i="20" s="1"/>
  <c r="HH116" i="13"/>
  <c r="HD116" i="13"/>
  <c r="HK116" i="13"/>
  <c r="HI116" i="13"/>
  <c r="HE116" i="13"/>
  <c r="HF116" i="13"/>
  <c r="HA116" i="13"/>
  <c r="DJ81" i="14"/>
  <c r="DJ82" i="14"/>
  <c r="DJ83" i="14"/>
  <c r="DJ84" i="14"/>
  <c r="DJ85" i="14"/>
  <c r="DJ86" i="14"/>
  <c r="DJ87" i="14"/>
  <c r="DJ88" i="14"/>
  <c r="DJ89" i="14"/>
  <c r="DJ90" i="14"/>
  <c r="DJ91" i="14"/>
  <c r="DJ92" i="14"/>
  <c r="DJ93" i="14"/>
  <c r="DJ94" i="14"/>
  <c r="DJ95" i="14"/>
  <c r="DJ96" i="14"/>
  <c r="DJ97" i="14"/>
  <c r="DJ98" i="14"/>
  <c r="DJ99" i="14"/>
  <c r="DJ100" i="14"/>
  <c r="DJ101" i="14"/>
  <c r="DJ102" i="14"/>
  <c r="DJ103" i="14"/>
  <c r="DJ104" i="14"/>
  <c r="DJ105" i="14"/>
  <c r="DJ106" i="14"/>
  <c r="DJ107" i="14"/>
  <c r="DJ108" i="14"/>
  <c r="DJ109" i="14"/>
  <c r="DJ110" i="14"/>
  <c r="DJ111" i="14"/>
  <c r="DJ112" i="14"/>
  <c r="DJ113" i="14"/>
  <c r="DJ114" i="14"/>
  <c r="DJ115" i="14"/>
  <c r="DJ116" i="14"/>
  <c r="DJ117" i="14"/>
  <c r="DJ118" i="14"/>
  <c r="DJ119" i="14"/>
  <c r="BF120" i="14"/>
  <c r="BF121" i="14"/>
  <c r="BF122" i="14"/>
  <c r="BF123" i="14"/>
  <c r="BF124" i="14"/>
  <c r="BF125" i="14"/>
  <c r="BF126" i="14"/>
  <c r="BF128" i="14"/>
  <c r="BF129" i="14"/>
  <c r="BF130" i="14"/>
  <c r="BF131" i="14"/>
  <c r="BF132" i="14"/>
  <c r="BF133" i="14"/>
  <c r="BF134" i="14"/>
  <c r="BF135" i="14"/>
  <c r="BF136" i="14"/>
  <c r="BF137" i="14"/>
  <c r="BF138" i="14"/>
  <c r="BF139" i="14"/>
  <c r="BF140" i="14"/>
  <c r="BF141" i="14"/>
  <c r="BF142" i="14"/>
  <c r="BF143" i="14"/>
  <c r="BF144" i="14"/>
  <c r="BF145" i="14"/>
  <c r="BF146" i="14"/>
  <c r="BF147" i="14"/>
  <c r="BF148" i="14"/>
  <c r="BF149" i="14"/>
  <c r="BF150" i="14"/>
  <c r="BF151" i="14"/>
  <c r="BF152" i="14"/>
  <c r="BF153" i="14"/>
  <c r="BF154" i="14"/>
  <c r="BF155" i="14"/>
  <c r="BF156" i="14"/>
  <c r="BF157" i="14"/>
  <c r="BF158" i="14"/>
  <c r="BF159" i="14"/>
  <c r="BF160" i="14"/>
  <c r="BF161" i="14"/>
  <c r="BF162" i="14"/>
  <c r="BF163" i="14"/>
  <c r="BF164" i="14"/>
  <c r="BF165" i="14"/>
  <c r="BF166" i="14"/>
  <c r="BF167" i="14"/>
  <c r="BF168" i="14"/>
  <c r="BF169" i="14"/>
  <c r="BF170" i="14"/>
  <c r="BF171" i="14"/>
  <c r="BF172" i="14"/>
  <c r="BF173" i="14"/>
  <c r="BF174" i="14"/>
  <c r="BF175" i="14"/>
  <c r="BF176" i="14"/>
  <c r="BF177" i="14"/>
  <c r="BF178" i="14"/>
  <c r="BF179" i="14"/>
  <c r="BF180" i="14"/>
  <c r="BF181" i="14"/>
  <c r="BF182" i="14"/>
  <c r="BF183" i="14"/>
  <c r="BF184" i="14"/>
  <c r="BF185" i="14"/>
  <c r="BF186" i="14"/>
  <c r="BF187" i="14"/>
  <c r="BF188" i="14"/>
  <c r="BD119" i="14"/>
  <c r="BD118" i="14" s="1"/>
  <c r="BF118" i="14" s="1"/>
  <c r="BD127" i="14"/>
  <c r="BF127" i="14" s="1"/>
  <c r="J113" i="12" l="1"/>
  <c r="S108" i="12"/>
  <c r="S112" i="12"/>
  <c r="S111" i="12"/>
  <c r="S109" i="12"/>
  <c r="T112" i="12"/>
  <c r="T111" i="12"/>
  <c r="T108" i="12"/>
  <c r="T109" i="12"/>
  <c r="M112" i="12"/>
  <c r="M111" i="12"/>
  <c r="M109" i="12"/>
  <c r="M108" i="12"/>
  <c r="D113" i="12"/>
  <c r="O112" i="12"/>
  <c r="K110" i="12"/>
  <c r="M110" i="12"/>
  <c r="I113" i="12"/>
  <c r="R108" i="12"/>
  <c r="R112" i="12"/>
  <c r="R111" i="12"/>
  <c r="R109" i="12"/>
  <c r="S4" i="20"/>
  <c r="S110" i="12"/>
  <c r="T110" i="12"/>
  <c r="D112" i="12"/>
  <c r="H112" i="12"/>
  <c r="X112" i="12"/>
  <c r="E112" i="12"/>
  <c r="I112" i="12"/>
  <c r="U112" i="12"/>
  <c r="B112" i="12"/>
  <c r="K108" i="12"/>
  <c r="G112" i="12"/>
  <c r="W112" i="12"/>
  <c r="B113" i="12"/>
  <c r="F112" i="12"/>
  <c r="J112" i="12"/>
  <c r="V112" i="12"/>
  <c r="C112" i="12"/>
  <c r="K112" i="12"/>
  <c r="K111" i="12"/>
  <c r="K109" i="12"/>
  <c r="L112" i="12"/>
  <c r="L111" i="12"/>
  <c r="C113" i="12"/>
  <c r="L108" i="12"/>
  <c r="L109" i="12"/>
  <c r="R4" i="20"/>
  <c r="R110" i="12"/>
  <c r="L110" i="12"/>
  <c r="AM83" i="20"/>
  <c r="AN83" i="20"/>
  <c r="R3" i="20"/>
  <c r="S3" i="20"/>
  <c r="M3" i="20"/>
  <c r="M4" i="20" s="1"/>
  <c r="M5" i="20" s="1"/>
  <c r="M6" i="20" s="1"/>
  <c r="M7" i="20" s="1"/>
  <c r="M8" i="20" s="1"/>
  <c r="M9" i="20" s="1"/>
  <c r="M10" i="20" s="1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M39" i="20" s="1"/>
  <c r="M40" i="20" s="1"/>
  <c r="M41" i="20" s="1"/>
  <c r="M42" i="20" s="1"/>
  <c r="M43" i="20" s="1"/>
  <c r="M44" i="20" s="1"/>
  <c r="M45" i="20" s="1"/>
  <c r="M46" i="20" s="1"/>
  <c r="M47" i="20" s="1"/>
  <c r="M48" i="20" s="1"/>
  <c r="M49" i="20" s="1"/>
  <c r="M50" i="20" s="1"/>
  <c r="M51" i="20" s="1"/>
  <c r="M52" i="20" s="1"/>
  <c r="M53" i="20" s="1"/>
  <c r="M54" i="20" s="1"/>
  <c r="M55" i="20" s="1"/>
  <c r="M56" i="20" s="1"/>
  <c r="M57" i="20" s="1"/>
  <c r="M58" i="20" s="1"/>
  <c r="M59" i="20" s="1"/>
  <c r="M60" i="20" s="1"/>
  <c r="M61" i="20" s="1"/>
  <c r="M62" i="20" s="1"/>
  <c r="M63" i="20" s="1"/>
  <c r="M64" i="20" s="1"/>
  <c r="M65" i="20" s="1"/>
  <c r="M66" i="20" s="1"/>
  <c r="M67" i="20" s="1"/>
  <c r="M68" i="20" s="1"/>
  <c r="M69" i="20" s="1"/>
  <c r="M70" i="20" s="1"/>
  <c r="M71" i="20" s="1"/>
  <c r="M72" i="20" s="1"/>
  <c r="M73" i="20" s="1"/>
  <c r="M74" i="20" s="1"/>
  <c r="M75" i="20" s="1"/>
  <c r="M76" i="20" s="1"/>
  <c r="M77" i="20" s="1"/>
  <c r="M78" i="20" s="1"/>
  <c r="M79" i="20" s="1"/>
  <c r="M80" i="20" s="1"/>
  <c r="M81" i="20" s="1"/>
  <c r="M82" i="20" s="1"/>
  <c r="M83" i="20" s="1"/>
  <c r="M84" i="20" s="1"/>
  <c r="M85" i="20" s="1"/>
  <c r="M86" i="20" s="1"/>
  <c r="M87" i="20" s="1"/>
  <c r="M88" i="20" s="1"/>
  <c r="M89" i="20" s="1"/>
  <c r="M90" i="20" s="1"/>
  <c r="M91" i="20" s="1"/>
  <c r="M92" i="20" s="1"/>
  <c r="M93" i="20" s="1"/>
  <c r="M94" i="20" s="1"/>
  <c r="M95" i="20" s="1"/>
  <c r="M96" i="20" s="1"/>
  <c r="M97" i="20" s="1"/>
  <c r="M98" i="20" s="1"/>
  <c r="M99" i="20" s="1"/>
  <c r="M100" i="20" s="1"/>
  <c r="M101" i="20" s="1"/>
  <c r="M102" i="20" s="1"/>
  <c r="M103" i="20" s="1"/>
  <c r="M104" i="20" s="1"/>
  <c r="M105" i="20" s="1"/>
  <c r="K3" i="20"/>
  <c r="K4" i="20" s="1"/>
  <c r="K5" i="20" s="1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K67" i="20" s="1"/>
  <c r="K68" i="20" s="1"/>
  <c r="K69" i="20" s="1"/>
  <c r="K70" i="20" s="1"/>
  <c r="K71" i="20" s="1"/>
  <c r="K72" i="20" s="1"/>
  <c r="K73" i="20" s="1"/>
  <c r="K74" i="20" s="1"/>
  <c r="K75" i="20" s="1"/>
  <c r="K76" i="20" s="1"/>
  <c r="K77" i="20" s="1"/>
  <c r="K78" i="20" s="1"/>
  <c r="K79" i="20" s="1"/>
  <c r="K80" i="20" s="1"/>
  <c r="K81" i="20" s="1"/>
  <c r="K82" i="20" s="1"/>
  <c r="K83" i="20" s="1"/>
  <c r="K84" i="20" s="1"/>
  <c r="K85" i="20" s="1"/>
  <c r="K86" i="20" s="1"/>
  <c r="K87" i="20" s="1"/>
  <c r="K88" i="20" s="1"/>
  <c r="K89" i="20" s="1"/>
  <c r="K90" i="20" s="1"/>
  <c r="K91" i="20" s="1"/>
  <c r="K92" i="20" s="1"/>
  <c r="K93" i="20" s="1"/>
  <c r="K94" i="20" s="1"/>
  <c r="K95" i="20" s="1"/>
  <c r="K96" i="20" s="1"/>
  <c r="K97" i="20" s="1"/>
  <c r="K98" i="20" s="1"/>
  <c r="K99" i="20" s="1"/>
  <c r="K100" i="20" s="1"/>
  <c r="K101" i="20" s="1"/>
  <c r="K102" i="20" s="1"/>
  <c r="K103" i="20" s="1"/>
  <c r="K104" i="20" s="1"/>
  <c r="K105" i="20" s="1"/>
  <c r="N3" i="20"/>
  <c r="N4" i="20" s="1"/>
  <c r="N5" i="20" s="1"/>
  <c r="L3" i="20"/>
  <c r="L4" i="20" s="1"/>
  <c r="L5" i="20" s="1"/>
  <c r="L6" i="20" s="1"/>
  <c r="L7" i="20" s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L55" i="20" s="1"/>
  <c r="L56" i="20" s="1"/>
  <c r="L57" i="20" s="1"/>
  <c r="L58" i="20" s="1"/>
  <c r="L59" i="20" s="1"/>
  <c r="L60" i="20" s="1"/>
  <c r="L61" i="20" s="1"/>
  <c r="L62" i="20" s="1"/>
  <c r="L63" i="20" s="1"/>
  <c r="L64" i="20" s="1"/>
  <c r="L65" i="20" s="1"/>
  <c r="L66" i="20" s="1"/>
  <c r="L67" i="20" s="1"/>
  <c r="L68" i="20" s="1"/>
  <c r="L69" i="20" s="1"/>
  <c r="L70" i="20" s="1"/>
  <c r="L71" i="20" s="1"/>
  <c r="L72" i="20" s="1"/>
  <c r="L73" i="20" s="1"/>
  <c r="L74" i="20" s="1"/>
  <c r="L75" i="20" s="1"/>
  <c r="L76" i="20" s="1"/>
  <c r="L77" i="20" s="1"/>
  <c r="L78" i="20" s="1"/>
  <c r="L79" i="20" s="1"/>
  <c r="L80" i="20" s="1"/>
  <c r="L81" i="20" s="1"/>
  <c r="L82" i="20" s="1"/>
  <c r="L83" i="20" s="1"/>
  <c r="L84" i="20" s="1"/>
  <c r="L85" i="20" s="1"/>
  <c r="L86" i="20" s="1"/>
  <c r="L87" i="20" s="1"/>
  <c r="L88" i="20" s="1"/>
  <c r="L89" i="20" s="1"/>
  <c r="L90" i="20" s="1"/>
  <c r="L91" i="20" s="1"/>
  <c r="L92" i="20" s="1"/>
  <c r="L93" i="20" s="1"/>
  <c r="L94" i="20" s="1"/>
  <c r="L95" i="20" s="1"/>
  <c r="L96" i="20" s="1"/>
  <c r="L97" i="20" s="1"/>
  <c r="L98" i="20" s="1"/>
  <c r="L99" i="20" s="1"/>
  <c r="L100" i="20" s="1"/>
  <c r="L101" i="20" s="1"/>
  <c r="L102" i="20" s="1"/>
  <c r="L103" i="20" s="1"/>
  <c r="L104" i="20" s="1"/>
  <c r="L105" i="20" s="1"/>
  <c r="AO4" i="20"/>
  <c r="AO5" i="20" s="1"/>
  <c r="AO6" i="20" s="1"/>
  <c r="BF119" i="14"/>
  <c r="BD117" i="14"/>
  <c r="DA122" i="14"/>
  <c r="DB122" i="14"/>
  <c r="DA123" i="14"/>
  <c r="DB123" i="14"/>
  <c r="DA124" i="14"/>
  <c r="DB124" i="14"/>
  <c r="DA125" i="14"/>
  <c r="DB125" i="14"/>
  <c r="DA126" i="14"/>
  <c r="DB126" i="14"/>
  <c r="DA127" i="14"/>
  <c r="DB127" i="14"/>
  <c r="DA128" i="14"/>
  <c r="DB128" i="14"/>
  <c r="DA129" i="14"/>
  <c r="DB129" i="14"/>
  <c r="DA130" i="14"/>
  <c r="DB130" i="14"/>
  <c r="DA131" i="14"/>
  <c r="DB131" i="14"/>
  <c r="DA132" i="14"/>
  <c r="DB132" i="14"/>
  <c r="DA133" i="14"/>
  <c r="DB133" i="14"/>
  <c r="DA134" i="14"/>
  <c r="DB134" i="14"/>
  <c r="DA135" i="14"/>
  <c r="DB135" i="14"/>
  <c r="DA136" i="14"/>
  <c r="DB136" i="14"/>
  <c r="DA137" i="14"/>
  <c r="DB137" i="14"/>
  <c r="DA138" i="14"/>
  <c r="DB138" i="14"/>
  <c r="DA139" i="14"/>
  <c r="DB139" i="14"/>
  <c r="DA140" i="14"/>
  <c r="DB140" i="14"/>
  <c r="DA141" i="14"/>
  <c r="DB141" i="14"/>
  <c r="DA142" i="14"/>
  <c r="DB142" i="14"/>
  <c r="DA143" i="14"/>
  <c r="DB143" i="14"/>
  <c r="DA144" i="14"/>
  <c r="DB144" i="14"/>
  <c r="DA145" i="14"/>
  <c r="DB145" i="14"/>
  <c r="DA146" i="14"/>
  <c r="DB146" i="14"/>
  <c r="DA147" i="14"/>
  <c r="DB147" i="14"/>
  <c r="DA148" i="14"/>
  <c r="DB148" i="14"/>
  <c r="DA149" i="14"/>
  <c r="DB149" i="14"/>
  <c r="DA150" i="14"/>
  <c r="DB150" i="14"/>
  <c r="DA151" i="14"/>
  <c r="DB151" i="14"/>
  <c r="DA152" i="14"/>
  <c r="DB152" i="14"/>
  <c r="DA153" i="14"/>
  <c r="DB153" i="14"/>
  <c r="DA154" i="14"/>
  <c r="DB154" i="14"/>
  <c r="DA155" i="14"/>
  <c r="DB155" i="14"/>
  <c r="DA156" i="14"/>
  <c r="DB156" i="14"/>
  <c r="DA157" i="14"/>
  <c r="DB157" i="14"/>
  <c r="DA158" i="14"/>
  <c r="DB158" i="14"/>
  <c r="DA159" i="14"/>
  <c r="DB159" i="14"/>
  <c r="DA160" i="14"/>
  <c r="DB160" i="14"/>
  <c r="DA161" i="14"/>
  <c r="DB161" i="14"/>
  <c r="DA162" i="14"/>
  <c r="DB162" i="14"/>
  <c r="DA163" i="14"/>
  <c r="DB163" i="14"/>
  <c r="DA164" i="14"/>
  <c r="DB164" i="14"/>
  <c r="DA165" i="14"/>
  <c r="DB165" i="14"/>
  <c r="DA166" i="14"/>
  <c r="DB166" i="14"/>
  <c r="DA167" i="14"/>
  <c r="DB167" i="14"/>
  <c r="DA168" i="14"/>
  <c r="DB168" i="14"/>
  <c r="DA169" i="14"/>
  <c r="DB169" i="14"/>
  <c r="DA170" i="14"/>
  <c r="DB170" i="14"/>
  <c r="DA171" i="14"/>
  <c r="DB171" i="14"/>
  <c r="DA172" i="14"/>
  <c r="DB172" i="14"/>
  <c r="DA173" i="14"/>
  <c r="DB173" i="14"/>
  <c r="DA174" i="14"/>
  <c r="DB174" i="14"/>
  <c r="DA175" i="14"/>
  <c r="DB175" i="14"/>
  <c r="DA176" i="14"/>
  <c r="DB176" i="14"/>
  <c r="DA177" i="14"/>
  <c r="DB177" i="14"/>
  <c r="DA178" i="14"/>
  <c r="DB178" i="14"/>
  <c r="DA179" i="14"/>
  <c r="DB179" i="14"/>
  <c r="DA180" i="14"/>
  <c r="DB180" i="14"/>
  <c r="DA181" i="14"/>
  <c r="DB181" i="14"/>
  <c r="DA182" i="14"/>
  <c r="DB182" i="14"/>
  <c r="DA183" i="14"/>
  <c r="DB183" i="14"/>
  <c r="DA184" i="14"/>
  <c r="DB184" i="14"/>
  <c r="DA185" i="14"/>
  <c r="DB185" i="14"/>
  <c r="DA186" i="14"/>
  <c r="DB186" i="14"/>
  <c r="DA187" i="14"/>
  <c r="DB187" i="14"/>
  <c r="DB121" i="14"/>
  <c r="DA121" i="14"/>
  <c r="CZ128" i="14"/>
  <c r="CZ129" i="14"/>
  <c r="CZ130" i="14"/>
  <c r="CZ131" i="14"/>
  <c r="CZ132" i="14"/>
  <c r="CZ133" i="14"/>
  <c r="CZ134" i="14"/>
  <c r="CZ135" i="14"/>
  <c r="CZ136" i="14"/>
  <c r="CZ137" i="14"/>
  <c r="CZ138" i="14"/>
  <c r="CZ139" i="14"/>
  <c r="CZ140" i="14"/>
  <c r="CZ141" i="14"/>
  <c r="CZ142" i="14"/>
  <c r="CZ143" i="14"/>
  <c r="CZ144" i="14"/>
  <c r="CZ145" i="14"/>
  <c r="CZ146" i="14"/>
  <c r="CZ147" i="14"/>
  <c r="CZ148" i="14"/>
  <c r="CZ149" i="14"/>
  <c r="CZ150" i="14"/>
  <c r="CZ151" i="14"/>
  <c r="CZ152" i="14"/>
  <c r="CZ153" i="14"/>
  <c r="CZ154" i="14"/>
  <c r="CZ155" i="14"/>
  <c r="CZ156" i="14"/>
  <c r="CZ157" i="14"/>
  <c r="CZ158" i="14"/>
  <c r="CZ159" i="14"/>
  <c r="CZ160" i="14"/>
  <c r="CZ161" i="14"/>
  <c r="CZ162" i="14"/>
  <c r="CZ163" i="14"/>
  <c r="CZ164" i="14"/>
  <c r="CZ165" i="14"/>
  <c r="CZ166" i="14"/>
  <c r="CZ167" i="14"/>
  <c r="CZ168" i="14"/>
  <c r="CZ169" i="14"/>
  <c r="CZ170" i="14"/>
  <c r="CZ171" i="14"/>
  <c r="CZ172" i="14"/>
  <c r="CZ173" i="14"/>
  <c r="CZ174" i="14"/>
  <c r="CZ175" i="14"/>
  <c r="CZ176" i="14"/>
  <c r="CZ177" i="14"/>
  <c r="CZ178" i="14"/>
  <c r="CZ179" i="14"/>
  <c r="CZ180" i="14"/>
  <c r="CZ181" i="14"/>
  <c r="CZ182" i="14"/>
  <c r="CZ183" i="14"/>
  <c r="CZ184" i="14"/>
  <c r="CZ185" i="14"/>
  <c r="CZ186" i="14"/>
  <c r="CZ187" i="14"/>
  <c r="CW127" i="14"/>
  <c r="CW126" i="14" s="1"/>
  <c r="CR122" i="14"/>
  <c r="CR123" i="14"/>
  <c r="CR124" i="14"/>
  <c r="CR125" i="14"/>
  <c r="CR126" i="14"/>
  <c r="CR127" i="14"/>
  <c r="CR128" i="14"/>
  <c r="CR129" i="14"/>
  <c r="CR130" i="14"/>
  <c r="CR131" i="14"/>
  <c r="CR132" i="14"/>
  <c r="CR133" i="14"/>
  <c r="CR134" i="14"/>
  <c r="CR135" i="14"/>
  <c r="CR136" i="14"/>
  <c r="CR137" i="14"/>
  <c r="CR138" i="14"/>
  <c r="CR139" i="14"/>
  <c r="CR140" i="14"/>
  <c r="CR141" i="14"/>
  <c r="CR142" i="14"/>
  <c r="CR143" i="14"/>
  <c r="CR144" i="14"/>
  <c r="CR145" i="14"/>
  <c r="CR146" i="14"/>
  <c r="CR147" i="14"/>
  <c r="CR148" i="14"/>
  <c r="CR149" i="14"/>
  <c r="CR150" i="14"/>
  <c r="CR151" i="14"/>
  <c r="CR152" i="14"/>
  <c r="CR153" i="14"/>
  <c r="CR154" i="14"/>
  <c r="CR155" i="14"/>
  <c r="CR156" i="14"/>
  <c r="CR157" i="14"/>
  <c r="CR158" i="14"/>
  <c r="CR159" i="14"/>
  <c r="CR160" i="14"/>
  <c r="CR161" i="14"/>
  <c r="CR162" i="14"/>
  <c r="CR163" i="14"/>
  <c r="CR164" i="14"/>
  <c r="CR165" i="14"/>
  <c r="CR166" i="14"/>
  <c r="CR167" i="14"/>
  <c r="CR168" i="14"/>
  <c r="CR169" i="14"/>
  <c r="CR170" i="14"/>
  <c r="CR171" i="14"/>
  <c r="CR172" i="14"/>
  <c r="CR173" i="14"/>
  <c r="CR174" i="14"/>
  <c r="CR175" i="14"/>
  <c r="CR176" i="14"/>
  <c r="CR177" i="14"/>
  <c r="CR178" i="14"/>
  <c r="CR179" i="14"/>
  <c r="CR180" i="14"/>
  <c r="CR181" i="14"/>
  <c r="CR182" i="14"/>
  <c r="CR183" i="14"/>
  <c r="CR184" i="14"/>
  <c r="CR185" i="14"/>
  <c r="CR186" i="14"/>
  <c r="CR187" i="14"/>
  <c r="CR121" i="14"/>
  <c r="CS122" i="14"/>
  <c r="CS123" i="14"/>
  <c r="CS124" i="14"/>
  <c r="CS125" i="14"/>
  <c r="CS126" i="14"/>
  <c r="CS127" i="14"/>
  <c r="CS128" i="14"/>
  <c r="CS129" i="14"/>
  <c r="CS130" i="14"/>
  <c r="CS131" i="14"/>
  <c r="CS132" i="14"/>
  <c r="CS133" i="14"/>
  <c r="CS134" i="14"/>
  <c r="CS135" i="14"/>
  <c r="CS136" i="14"/>
  <c r="CS137" i="14"/>
  <c r="CS138" i="14"/>
  <c r="CS139" i="14"/>
  <c r="CS140" i="14"/>
  <c r="CS141" i="14"/>
  <c r="CS142" i="14"/>
  <c r="CS143" i="14"/>
  <c r="CS144" i="14"/>
  <c r="CS145" i="14"/>
  <c r="CS146" i="14"/>
  <c r="CS147" i="14"/>
  <c r="CS148" i="14"/>
  <c r="CS149" i="14"/>
  <c r="CS150" i="14"/>
  <c r="CS151" i="14"/>
  <c r="CS152" i="14"/>
  <c r="CS153" i="14"/>
  <c r="CS154" i="14"/>
  <c r="CS155" i="14"/>
  <c r="CS156" i="14"/>
  <c r="CS157" i="14"/>
  <c r="CS158" i="14"/>
  <c r="CS159" i="14"/>
  <c r="CS160" i="14"/>
  <c r="CS161" i="14"/>
  <c r="CS162" i="14"/>
  <c r="CS163" i="14"/>
  <c r="CS164" i="14"/>
  <c r="CS165" i="14"/>
  <c r="CS166" i="14"/>
  <c r="CS167" i="14"/>
  <c r="CS168" i="14"/>
  <c r="CS169" i="14"/>
  <c r="CS170" i="14"/>
  <c r="CS171" i="14"/>
  <c r="CS172" i="14"/>
  <c r="CS173" i="14"/>
  <c r="CS174" i="14"/>
  <c r="CS175" i="14"/>
  <c r="CS176" i="14"/>
  <c r="CS177" i="14"/>
  <c r="CS178" i="14"/>
  <c r="CS179" i="14"/>
  <c r="CS180" i="14"/>
  <c r="CS181" i="14"/>
  <c r="CS182" i="14"/>
  <c r="CS183" i="14"/>
  <c r="CS184" i="14"/>
  <c r="CS185" i="14"/>
  <c r="CS186" i="14"/>
  <c r="CS187" i="14"/>
  <c r="CS121" i="14"/>
  <c r="DJ121" i="14"/>
  <c r="DJ122" i="14"/>
  <c r="DJ123" i="14"/>
  <c r="DJ124" i="14"/>
  <c r="DJ125" i="14"/>
  <c r="DJ126" i="14"/>
  <c r="DJ127" i="14"/>
  <c r="DJ128" i="14"/>
  <c r="DJ129" i="14"/>
  <c r="DJ130" i="14"/>
  <c r="DJ131" i="14"/>
  <c r="DJ132" i="14"/>
  <c r="DJ133" i="14"/>
  <c r="DJ134" i="14"/>
  <c r="DJ135" i="14"/>
  <c r="DJ136" i="14"/>
  <c r="DJ137" i="14"/>
  <c r="DJ138" i="14"/>
  <c r="DJ139" i="14"/>
  <c r="DJ140" i="14"/>
  <c r="DJ141" i="14"/>
  <c r="DJ142" i="14"/>
  <c r="DJ143" i="14"/>
  <c r="DJ144" i="14"/>
  <c r="DJ145" i="14"/>
  <c r="DJ146" i="14"/>
  <c r="DJ147" i="14"/>
  <c r="DJ148" i="14"/>
  <c r="DJ149" i="14"/>
  <c r="DJ150" i="14"/>
  <c r="DJ151" i="14"/>
  <c r="DJ152" i="14"/>
  <c r="DJ153" i="14"/>
  <c r="DJ154" i="14"/>
  <c r="DJ155" i="14"/>
  <c r="DJ156" i="14"/>
  <c r="DJ157" i="14"/>
  <c r="DJ158" i="14"/>
  <c r="DJ159" i="14"/>
  <c r="DJ160" i="14"/>
  <c r="DJ161" i="14"/>
  <c r="DJ162" i="14"/>
  <c r="DJ163" i="14"/>
  <c r="DJ164" i="14"/>
  <c r="DJ165" i="14"/>
  <c r="DJ166" i="14"/>
  <c r="DJ167" i="14"/>
  <c r="DJ168" i="14"/>
  <c r="DJ169" i="14"/>
  <c r="DJ170" i="14"/>
  <c r="DJ171" i="14"/>
  <c r="DJ172" i="14"/>
  <c r="DJ173" i="14"/>
  <c r="DJ174" i="14"/>
  <c r="DJ175" i="14"/>
  <c r="DJ176" i="14"/>
  <c r="DJ177" i="14"/>
  <c r="DJ178" i="14"/>
  <c r="DJ179" i="14"/>
  <c r="DJ180" i="14"/>
  <c r="DJ181" i="14"/>
  <c r="DJ182" i="14"/>
  <c r="DJ183" i="14"/>
  <c r="DJ184" i="14"/>
  <c r="DJ120" i="14"/>
  <c r="BS188" i="14"/>
  <c r="BR188" i="14"/>
  <c r="BQ188" i="14"/>
  <c r="BS187" i="14"/>
  <c r="BR187" i="14"/>
  <c r="BQ187" i="14"/>
  <c r="BS186" i="14"/>
  <c r="BR186" i="14"/>
  <c r="BQ186" i="14"/>
  <c r="BS185" i="14"/>
  <c r="BR185" i="14"/>
  <c r="BQ185" i="14"/>
  <c r="BS184" i="14"/>
  <c r="BR184" i="14"/>
  <c r="BQ184" i="14"/>
  <c r="BS183" i="14"/>
  <c r="BR183" i="14"/>
  <c r="BQ183" i="14"/>
  <c r="BS182" i="14"/>
  <c r="BR182" i="14"/>
  <c r="BQ182" i="14"/>
  <c r="BS181" i="14"/>
  <c r="BR181" i="14"/>
  <c r="BQ181" i="14"/>
  <c r="BS180" i="14"/>
  <c r="BR180" i="14"/>
  <c r="BQ180" i="14"/>
  <c r="BS179" i="14"/>
  <c r="BR179" i="14"/>
  <c r="BQ179" i="14"/>
  <c r="BS178" i="14"/>
  <c r="BR178" i="14"/>
  <c r="BQ178" i="14"/>
  <c r="BS177" i="14"/>
  <c r="BR177" i="14"/>
  <c r="BQ177" i="14"/>
  <c r="BS176" i="14"/>
  <c r="BR176" i="14"/>
  <c r="BQ176" i="14"/>
  <c r="BS175" i="14"/>
  <c r="BR175" i="14"/>
  <c r="BQ175" i="14"/>
  <c r="BS174" i="14"/>
  <c r="BR174" i="14"/>
  <c r="BQ174" i="14"/>
  <c r="BS173" i="14"/>
  <c r="BR173" i="14"/>
  <c r="BQ173" i="14"/>
  <c r="BS172" i="14"/>
  <c r="BR172" i="14"/>
  <c r="BQ172" i="14"/>
  <c r="BS171" i="14"/>
  <c r="BR171" i="14"/>
  <c r="BQ171" i="14"/>
  <c r="BS170" i="14"/>
  <c r="BR170" i="14"/>
  <c r="BQ170" i="14"/>
  <c r="BS169" i="14"/>
  <c r="BR169" i="14"/>
  <c r="BQ169" i="14"/>
  <c r="BS168" i="14"/>
  <c r="BR168" i="14"/>
  <c r="BQ168" i="14"/>
  <c r="BS167" i="14"/>
  <c r="BR167" i="14"/>
  <c r="BQ167" i="14"/>
  <c r="BS166" i="14"/>
  <c r="BR166" i="14"/>
  <c r="BQ166" i="14"/>
  <c r="BS165" i="14"/>
  <c r="BR165" i="14"/>
  <c r="BQ165" i="14"/>
  <c r="BS164" i="14"/>
  <c r="BR164" i="14"/>
  <c r="BQ164" i="14"/>
  <c r="BS163" i="14"/>
  <c r="BR163" i="14"/>
  <c r="BQ163" i="14"/>
  <c r="BS162" i="14"/>
  <c r="BR162" i="14"/>
  <c r="BQ162" i="14"/>
  <c r="BS161" i="14"/>
  <c r="BR161" i="14"/>
  <c r="BQ161" i="14"/>
  <c r="BS160" i="14"/>
  <c r="BR160" i="14"/>
  <c r="BQ160" i="14"/>
  <c r="BS159" i="14"/>
  <c r="BR159" i="14"/>
  <c r="BQ159" i="14"/>
  <c r="BS158" i="14"/>
  <c r="BR158" i="14"/>
  <c r="BQ158" i="14"/>
  <c r="BS157" i="14"/>
  <c r="BR157" i="14"/>
  <c r="BQ157" i="14"/>
  <c r="BS156" i="14"/>
  <c r="BR156" i="14"/>
  <c r="BQ156" i="14"/>
  <c r="BS155" i="14"/>
  <c r="BR155" i="14"/>
  <c r="BQ155" i="14"/>
  <c r="BS154" i="14"/>
  <c r="BR154" i="14"/>
  <c r="BQ154" i="14"/>
  <c r="BS153" i="14"/>
  <c r="BR153" i="14"/>
  <c r="BQ153" i="14"/>
  <c r="BS152" i="14"/>
  <c r="BR152" i="14"/>
  <c r="BQ152" i="14"/>
  <c r="BS151" i="14"/>
  <c r="BR151" i="14"/>
  <c r="BQ151" i="14"/>
  <c r="BS150" i="14"/>
  <c r="BR150" i="14"/>
  <c r="BQ150" i="14"/>
  <c r="BS149" i="14"/>
  <c r="BR149" i="14"/>
  <c r="BQ149" i="14"/>
  <c r="BS148" i="14"/>
  <c r="BR148" i="14"/>
  <c r="BQ148" i="14"/>
  <c r="BS147" i="14"/>
  <c r="BR147" i="14"/>
  <c r="BQ147" i="14"/>
  <c r="BS146" i="14"/>
  <c r="BR146" i="14"/>
  <c r="BQ146" i="14"/>
  <c r="BS145" i="14"/>
  <c r="BR145" i="14"/>
  <c r="BQ145" i="14"/>
  <c r="BS144" i="14"/>
  <c r="BR144" i="14"/>
  <c r="BQ144" i="14"/>
  <c r="BS143" i="14"/>
  <c r="BR143" i="14"/>
  <c r="BQ143" i="14"/>
  <c r="BS142" i="14"/>
  <c r="BR142" i="14"/>
  <c r="BQ142" i="14"/>
  <c r="BS141" i="14"/>
  <c r="BR141" i="14"/>
  <c r="BQ141" i="14"/>
  <c r="BS140" i="14"/>
  <c r="BR140" i="14"/>
  <c r="BQ140" i="14"/>
  <c r="BS139" i="14"/>
  <c r="BR139" i="14"/>
  <c r="BQ139" i="14"/>
  <c r="BS138" i="14"/>
  <c r="BR138" i="14"/>
  <c r="BQ138" i="14"/>
  <c r="BS137" i="14"/>
  <c r="BR137" i="14"/>
  <c r="BQ137" i="14"/>
  <c r="BS136" i="14"/>
  <c r="BR136" i="14"/>
  <c r="BQ136" i="14"/>
  <c r="BS135" i="14"/>
  <c r="BR135" i="14"/>
  <c r="BQ135" i="14"/>
  <c r="BS134" i="14"/>
  <c r="BR134" i="14"/>
  <c r="BQ134" i="14"/>
  <c r="BS133" i="14"/>
  <c r="BR133" i="14"/>
  <c r="BQ133" i="14"/>
  <c r="BS132" i="14"/>
  <c r="BR132" i="14"/>
  <c r="BQ132" i="14"/>
  <c r="BS131" i="14"/>
  <c r="BR131" i="14"/>
  <c r="BQ131" i="14"/>
  <c r="BS130" i="14"/>
  <c r="BR130" i="14"/>
  <c r="BQ130" i="14"/>
  <c r="BS129" i="14"/>
  <c r="BR129" i="14"/>
  <c r="BQ129" i="14"/>
  <c r="BS128" i="14"/>
  <c r="BR128" i="14"/>
  <c r="BQ128" i="14"/>
  <c r="BS127" i="14"/>
  <c r="BR127" i="14"/>
  <c r="BQ127" i="14"/>
  <c r="BS126" i="14"/>
  <c r="BR126" i="14"/>
  <c r="BQ126" i="14"/>
  <c r="BS125" i="14"/>
  <c r="BR125" i="14"/>
  <c r="BQ125" i="14"/>
  <c r="BS124" i="14"/>
  <c r="BR124" i="14"/>
  <c r="BQ124" i="14"/>
  <c r="BS123" i="14"/>
  <c r="BR123" i="14"/>
  <c r="BQ123" i="14"/>
  <c r="BS122" i="14"/>
  <c r="BR122" i="14"/>
  <c r="BQ122" i="14"/>
  <c r="BS121" i="14"/>
  <c r="BR121" i="14"/>
  <c r="BQ121" i="14"/>
  <c r="BS120" i="14"/>
  <c r="BR120" i="14"/>
  <c r="BQ120" i="14"/>
  <c r="BS119" i="14"/>
  <c r="BR119" i="14"/>
  <c r="BQ119" i="14"/>
  <c r="BS118" i="14"/>
  <c r="BR118" i="14"/>
  <c r="BQ118" i="14"/>
  <c r="BS117" i="14"/>
  <c r="BR117" i="14"/>
  <c r="BQ117" i="14"/>
  <c r="BS116" i="14"/>
  <c r="BR116" i="14"/>
  <c r="BQ116" i="14"/>
  <c r="BS115" i="14"/>
  <c r="BR115" i="14"/>
  <c r="BQ115" i="14"/>
  <c r="BS114" i="14"/>
  <c r="BR114" i="14"/>
  <c r="BQ114" i="14"/>
  <c r="BS113" i="14"/>
  <c r="BR113" i="14"/>
  <c r="BQ113" i="14"/>
  <c r="BS112" i="14"/>
  <c r="BR112" i="14"/>
  <c r="BQ112" i="14"/>
  <c r="BS111" i="14"/>
  <c r="BR111" i="14"/>
  <c r="BQ111" i="14"/>
  <c r="BS110" i="14"/>
  <c r="BR110" i="14"/>
  <c r="BQ110" i="14"/>
  <c r="BS109" i="14"/>
  <c r="BR109" i="14"/>
  <c r="BQ109" i="14"/>
  <c r="BS108" i="14"/>
  <c r="BR108" i="14"/>
  <c r="BQ108" i="14"/>
  <c r="BS107" i="14"/>
  <c r="BR107" i="14"/>
  <c r="BQ107" i="14"/>
  <c r="BS106" i="14"/>
  <c r="BR106" i="14"/>
  <c r="BQ106" i="14"/>
  <c r="BS105" i="14"/>
  <c r="BR105" i="14"/>
  <c r="BQ105" i="14"/>
  <c r="BS104" i="14"/>
  <c r="BR104" i="14"/>
  <c r="BQ104" i="14"/>
  <c r="BS103" i="14"/>
  <c r="BR103" i="14"/>
  <c r="BQ103" i="14"/>
  <c r="BS102" i="14"/>
  <c r="BR102" i="14"/>
  <c r="BQ102" i="14"/>
  <c r="BS101" i="14"/>
  <c r="BR101" i="14"/>
  <c r="BQ101" i="14"/>
  <c r="BS100" i="14"/>
  <c r="BR100" i="14"/>
  <c r="BQ100" i="14"/>
  <c r="BS99" i="14"/>
  <c r="BR99" i="14"/>
  <c r="BQ99" i="14"/>
  <c r="BS98" i="14"/>
  <c r="BR98" i="14"/>
  <c r="BQ98" i="14"/>
  <c r="BS97" i="14"/>
  <c r="BR97" i="14"/>
  <c r="BQ97" i="14"/>
  <c r="BS96" i="14"/>
  <c r="BR96" i="14"/>
  <c r="BQ96" i="14"/>
  <c r="BS95" i="14"/>
  <c r="BR95" i="14"/>
  <c r="BQ95" i="14"/>
  <c r="BS94" i="14"/>
  <c r="BR94" i="14"/>
  <c r="BQ94" i="14"/>
  <c r="BS93" i="14"/>
  <c r="BR93" i="14"/>
  <c r="BQ93" i="14"/>
  <c r="BS92" i="14"/>
  <c r="BR92" i="14"/>
  <c r="BQ92" i="14"/>
  <c r="BS91" i="14"/>
  <c r="BR91" i="14"/>
  <c r="BQ91" i="14"/>
  <c r="BS90" i="14"/>
  <c r="BR90" i="14"/>
  <c r="BQ90" i="14"/>
  <c r="BS89" i="14"/>
  <c r="BR89" i="14"/>
  <c r="BQ89" i="14"/>
  <c r="BS88" i="14"/>
  <c r="BR88" i="14"/>
  <c r="BQ88" i="14"/>
  <c r="BS87" i="14"/>
  <c r="BR87" i="14"/>
  <c r="BQ87" i="14"/>
  <c r="BS86" i="14"/>
  <c r="BR86" i="14"/>
  <c r="BQ86" i="14"/>
  <c r="BS85" i="14"/>
  <c r="BR85" i="14"/>
  <c r="BQ85" i="14"/>
  <c r="BS84" i="14"/>
  <c r="BR84" i="14"/>
  <c r="BQ84" i="14"/>
  <c r="BS83" i="14"/>
  <c r="BR83" i="14"/>
  <c r="BQ83" i="14"/>
  <c r="BS82" i="14"/>
  <c r="BR82" i="14"/>
  <c r="BQ82" i="14"/>
  <c r="BS81" i="14"/>
  <c r="BR81" i="14"/>
  <c r="BQ81" i="14"/>
  <c r="BS80" i="14"/>
  <c r="BR80" i="14"/>
  <c r="BQ80" i="14"/>
  <c r="BS79" i="14"/>
  <c r="BR79" i="14"/>
  <c r="BQ79" i="14"/>
  <c r="BS78" i="14"/>
  <c r="BR78" i="14"/>
  <c r="BQ78" i="14"/>
  <c r="BS77" i="14"/>
  <c r="BR77" i="14"/>
  <c r="BQ77" i="14"/>
  <c r="BS76" i="14"/>
  <c r="BR76" i="14"/>
  <c r="BQ76" i="14"/>
  <c r="BS75" i="14"/>
  <c r="BR75" i="14"/>
  <c r="BQ75" i="14"/>
  <c r="BS74" i="14"/>
  <c r="BR74" i="14"/>
  <c r="BQ74" i="14"/>
  <c r="BS73" i="14"/>
  <c r="BR73" i="14"/>
  <c r="BQ73" i="14"/>
  <c r="BS72" i="14"/>
  <c r="BR72" i="14"/>
  <c r="BQ72" i="14"/>
  <c r="AM84" i="20" l="1"/>
  <c r="AN84" i="20"/>
  <c r="AO7" i="20"/>
  <c r="CZ127" i="14"/>
  <c r="BF117" i="14"/>
  <c r="BD116" i="14"/>
  <c r="CW125" i="14"/>
  <c r="CW124" i="14" s="1"/>
  <c r="CZ126" i="14"/>
  <c r="CQ128" i="14"/>
  <c r="CQ129" i="14"/>
  <c r="CQ130" i="14"/>
  <c r="CQ131" i="14"/>
  <c r="CQ132" i="14"/>
  <c r="CQ133" i="14"/>
  <c r="CQ134" i="14"/>
  <c r="CQ135" i="14"/>
  <c r="CQ136" i="14"/>
  <c r="CQ137" i="14"/>
  <c r="CQ138" i="14"/>
  <c r="CQ139" i="14"/>
  <c r="CQ140" i="14"/>
  <c r="CQ141" i="14"/>
  <c r="CQ142" i="14"/>
  <c r="CQ143" i="14"/>
  <c r="CQ144" i="14"/>
  <c r="CQ145" i="14"/>
  <c r="CQ146" i="14"/>
  <c r="CQ147" i="14"/>
  <c r="CQ148" i="14"/>
  <c r="CQ149" i="14"/>
  <c r="CQ150" i="14"/>
  <c r="CQ151" i="14"/>
  <c r="CQ152" i="14"/>
  <c r="CQ153" i="14"/>
  <c r="CQ154" i="14"/>
  <c r="CQ155" i="14"/>
  <c r="CQ156" i="14"/>
  <c r="CQ157" i="14"/>
  <c r="CQ158" i="14"/>
  <c r="CQ159" i="14"/>
  <c r="CQ160" i="14"/>
  <c r="CQ161" i="14"/>
  <c r="CQ162" i="14"/>
  <c r="CQ163" i="14"/>
  <c r="CQ164" i="14"/>
  <c r="CQ165" i="14"/>
  <c r="CQ166" i="14"/>
  <c r="CQ167" i="14"/>
  <c r="CQ168" i="14"/>
  <c r="CQ169" i="14"/>
  <c r="CQ170" i="14"/>
  <c r="CQ171" i="14"/>
  <c r="CQ172" i="14"/>
  <c r="CQ173" i="14"/>
  <c r="CQ174" i="14"/>
  <c r="CQ175" i="14"/>
  <c r="CQ176" i="14"/>
  <c r="CQ177" i="14"/>
  <c r="CQ178" i="14"/>
  <c r="CQ179" i="14"/>
  <c r="CQ180" i="14"/>
  <c r="CQ181" i="14"/>
  <c r="CQ182" i="14"/>
  <c r="CQ183" i="14"/>
  <c r="CQ184" i="14"/>
  <c r="CQ185" i="14"/>
  <c r="CQ186" i="14"/>
  <c r="CQ187" i="14"/>
  <c r="CQ188" i="14"/>
  <c r="CI75" i="14"/>
  <c r="CJ75" i="14"/>
  <c r="CI76" i="14"/>
  <c r="CJ76" i="14"/>
  <c r="CI77" i="14"/>
  <c r="CJ77" i="14"/>
  <c r="CI78" i="14"/>
  <c r="CJ78" i="14"/>
  <c r="CI79" i="14"/>
  <c r="CJ79" i="14"/>
  <c r="CI80" i="14"/>
  <c r="CJ80" i="14"/>
  <c r="CI81" i="14"/>
  <c r="CJ81" i="14"/>
  <c r="CI82" i="14"/>
  <c r="CJ82" i="14"/>
  <c r="CI83" i="14"/>
  <c r="CJ83" i="14"/>
  <c r="CI84" i="14"/>
  <c r="CJ84" i="14"/>
  <c r="CI85" i="14"/>
  <c r="CJ85" i="14"/>
  <c r="CI86" i="14"/>
  <c r="CJ86" i="14"/>
  <c r="CI87" i="14"/>
  <c r="CJ87" i="14"/>
  <c r="CI88" i="14"/>
  <c r="CJ88" i="14"/>
  <c r="CI89" i="14"/>
  <c r="CJ89" i="14"/>
  <c r="CI90" i="14"/>
  <c r="CJ90" i="14"/>
  <c r="CI91" i="14"/>
  <c r="CJ91" i="14"/>
  <c r="CI92" i="14"/>
  <c r="CJ92" i="14"/>
  <c r="CI93" i="14"/>
  <c r="CJ93" i="14"/>
  <c r="CI94" i="14"/>
  <c r="CJ94" i="14"/>
  <c r="CI95" i="14"/>
  <c r="CJ95" i="14"/>
  <c r="CI96" i="14"/>
  <c r="CJ96" i="14"/>
  <c r="CI97" i="14"/>
  <c r="CJ97" i="14"/>
  <c r="CI98" i="14"/>
  <c r="CJ98" i="14"/>
  <c r="CI99" i="14"/>
  <c r="CJ99" i="14"/>
  <c r="CI100" i="14"/>
  <c r="CJ100" i="14"/>
  <c r="CI101" i="14"/>
  <c r="CJ101" i="14"/>
  <c r="CI102" i="14"/>
  <c r="CJ102" i="14"/>
  <c r="CI103" i="14"/>
  <c r="CJ103" i="14"/>
  <c r="CI104" i="14"/>
  <c r="CJ104" i="14"/>
  <c r="CI105" i="14"/>
  <c r="CJ105" i="14"/>
  <c r="CI106" i="14"/>
  <c r="CJ106" i="14"/>
  <c r="CI107" i="14"/>
  <c r="CJ107" i="14"/>
  <c r="CI108" i="14"/>
  <c r="CJ108" i="14"/>
  <c r="CI109" i="14"/>
  <c r="CJ109" i="14"/>
  <c r="CI110" i="14"/>
  <c r="CJ110" i="14"/>
  <c r="CI111" i="14"/>
  <c r="CJ111" i="14"/>
  <c r="CI112" i="14"/>
  <c r="CJ112" i="14"/>
  <c r="CI113" i="14"/>
  <c r="CJ113" i="14"/>
  <c r="CI114" i="14"/>
  <c r="CJ114" i="14"/>
  <c r="CI115" i="14"/>
  <c r="CJ115" i="14"/>
  <c r="CI116" i="14"/>
  <c r="CJ116" i="14"/>
  <c r="CI117" i="14"/>
  <c r="CJ117" i="14"/>
  <c r="CI118" i="14"/>
  <c r="CJ118" i="14"/>
  <c r="CI119" i="14"/>
  <c r="CJ119" i="14"/>
  <c r="CI120" i="14"/>
  <c r="CJ120" i="14"/>
  <c r="CI121" i="14"/>
  <c r="CJ121" i="14"/>
  <c r="CI122" i="14"/>
  <c r="CJ122" i="14"/>
  <c r="CI123" i="14"/>
  <c r="CJ123" i="14"/>
  <c r="CI124" i="14"/>
  <c r="CJ124" i="14"/>
  <c r="CI125" i="14"/>
  <c r="CJ125" i="14"/>
  <c r="CI126" i="14"/>
  <c r="CJ126" i="14"/>
  <c r="CI127" i="14"/>
  <c r="CJ127" i="14"/>
  <c r="CI128" i="14"/>
  <c r="CJ128" i="14"/>
  <c r="CI129" i="14"/>
  <c r="CJ129" i="14"/>
  <c r="CI130" i="14"/>
  <c r="CJ130" i="14"/>
  <c r="CI131" i="14"/>
  <c r="CJ131" i="14"/>
  <c r="CI132" i="14"/>
  <c r="CJ132" i="14"/>
  <c r="CI133" i="14"/>
  <c r="CJ133" i="14"/>
  <c r="CI134" i="14"/>
  <c r="CJ134" i="14"/>
  <c r="CI135" i="14"/>
  <c r="CJ135" i="14"/>
  <c r="CI136" i="14"/>
  <c r="CJ136" i="14"/>
  <c r="CI137" i="14"/>
  <c r="CJ137" i="14"/>
  <c r="CI138" i="14"/>
  <c r="CJ138" i="14"/>
  <c r="CI139" i="14"/>
  <c r="CJ139" i="14"/>
  <c r="CI140" i="14"/>
  <c r="CJ140" i="14"/>
  <c r="CI141" i="14"/>
  <c r="CJ141" i="14"/>
  <c r="CI142" i="14"/>
  <c r="CJ142" i="14"/>
  <c r="CI143" i="14"/>
  <c r="CJ143" i="14"/>
  <c r="CI144" i="14"/>
  <c r="CJ144" i="14"/>
  <c r="CI145" i="14"/>
  <c r="CJ145" i="14"/>
  <c r="CI146" i="14"/>
  <c r="CJ146" i="14"/>
  <c r="CI147" i="14"/>
  <c r="CJ147" i="14"/>
  <c r="CI148" i="14"/>
  <c r="CJ148" i="14"/>
  <c r="CI149" i="14"/>
  <c r="CJ149" i="14"/>
  <c r="CI150" i="14"/>
  <c r="CJ150" i="14"/>
  <c r="CI151" i="14"/>
  <c r="CJ151" i="14"/>
  <c r="CI152" i="14"/>
  <c r="CJ152" i="14"/>
  <c r="CI153" i="14"/>
  <c r="CJ153" i="14"/>
  <c r="CI154" i="14"/>
  <c r="CJ154" i="14"/>
  <c r="CI155" i="14"/>
  <c r="CJ155" i="14"/>
  <c r="CI156" i="14"/>
  <c r="CJ156" i="14"/>
  <c r="CI157" i="14"/>
  <c r="CJ157" i="14"/>
  <c r="CI158" i="14"/>
  <c r="CJ158" i="14"/>
  <c r="CI159" i="14"/>
  <c r="CJ159" i="14"/>
  <c r="CI160" i="14"/>
  <c r="CJ160" i="14"/>
  <c r="CI161" i="14"/>
  <c r="CJ161" i="14"/>
  <c r="CI162" i="14"/>
  <c r="CJ162" i="14"/>
  <c r="CI163" i="14"/>
  <c r="CJ163" i="14"/>
  <c r="CI164" i="14"/>
  <c r="CJ164" i="14"/>
  <c r="CI165" i="14"/>
  <c r="CJ165" i="14"/>
  <c r="CI166" i="14"/>
  <c r="CJ166" i="14"/>
  <c r="CI167" i="14"/>
  <c r="CJ167" i="14"/>
  <c r="CI168" i="14"/>
  <c r="CJ168" i="14"/>
  <c r="CI169" i="14"/>
  <c r="CJ169" i="14"/>
  <c r="CI170" i="14"/>
  <c r="CJ170" i="14"/>
  <c r="CI171" i="14"/>
  <c r="CJ171" i="14"/>
  <c r="CI172" i="14"/>
  <c r="CJ172" i="14"/>
  <c r="CI173" i="14"/>
  <c r="CJ173" i="14"/>
  <c r="CI174" i="14"/>
  <c r="CJ174" i="14"/>
  <c r="CI175" i="14"/>
  <c r="CJ175" i="14"/>
  <c r="CI176" i="14"/>
  <c r="CJ176" i="14"/>
  <c r="CI177" i="14"/>
  <c r="CJ177" i="14"/>
  <c r="CI178" i="14"/>
  <c r="CJ178" i="14"/>
  <c r="CI179" i="14"/>
  <c r="CJ179" i="14"/>
  <c r="CI180" i="14"/>
  <c r="CJ180" i="14"/>
  <c r="CI181" i="14"/>
  <c r="CJ181" i="14"/>
  <c r="CI182" i="14"/>
  <c r="CJ182" i="14"/>
  <c r="CI183" i="14"/>
  <c r="CJ183" i="14"/>
  <c r="CI184" i="14"/>
  <c r="CJ184" i="14"/>
  <c r="CI185" i="14"/>
  <c r="CJ185" i="14"/>
  <c r="CI186" i="14"/>
  <c r="CJ186" i="14"/>
  <c r="CI187" i="14"/>
  <c r="CJ187" i="14"/>
  <c r="CI188" i="14"/>
  <c r="CJ188" i="14"/>
  <c r="CJ74" i="14"/>
  <c r="CI74" i="14"/>
  <c r="CH74" i="14"/>
  <c r="CH75" i="14"/>
  <c r="CH76" i="14"/>
  <c r="CH77" i="14"/>
  <c r="CH78" i="14"/>
  <c r="CH79" i="14"/>
  <c r="CH80" i="14"/>
  <c r="CH81" i="14"/>
  <c r="CH82" i="14"/>
  <c r="CH83" i="14"/>
  <c r="CH84" i="14"/>
  <c r="CH85" i="14"/>
  <c r="CH86" i="14"/>
  <c r="CH87" i="14"/>
  <c r="CH88" i="14"/>
  <c r="CH89" i="14"/>
  <c r="CH90" i="14"/>
  <c r="CH91" i="14"/>
  <c r="CH92" i="14"/>
  <c r="CH93" i="14"/>
  <c r="CH94" i="14"/>
  <c r="CH95" i="14"/>
  <c r="CH96" i="14"/>
  <c r="CH97" i="14"/>
  <c r="CH98" i="14"/>
  <c r="CH99" i="14"/>
  <c r="CH100" i="14"/>
  <c r="CH102" i="14"/>
  <c r="CH103" i="14"/>
  <c r="CH104" i="14"/>
  <c r="CH105" i="14"/>
  <c r="CH106" i="14"/>
  <c r="CH107" i="14"/>
  <c r="CH108" i="14"/>
  <c r="CH109" i="14"/>
  <c r="CH110" i="14"/>
  <c r="CH111" i="14"/>
  <c r="CH112" i="14"/>
  <c r="CH113" i="14"/>
  <c r="CH114" i="14"/>
  <c r="CH115" i="14"/>
  <c r="CH116" i="14"/>
  <c r="CH117" i="14"/>
  <c r="CH118" i="14"/>
  <c r="CH119" i="14"/>
  <c r="CH120" i="14"/>
  <c r="CH121" i="14"/>
  <c r="CH122" i="14"/>
  <c r="CH123" i="14"/>
  <c r="CH124" i="14"/>
  <c r="CH125" i="14"/>
  <c r="CH126" i="14"/>
  <c r="CH127" i="14"/>
  <c r="CH128" i="14"/>
  <c r="CH129" i="14"/>
  <c r="CH130" i="14"/>
  <c r="CH131" i="14"/>
  <c r="CH132" i="14"/>
  <c r="CH133" i="14"/>
  <c r="CH134" i="14"/>
  <c r="CH135" i="14"/>
  <c r="CH136" i="14"/>
  <c r="CH137" i="14"/>
  <c r="CH138" i="14"/>
  <c r="CH139" i="14"/>
  <c r="CH140" i="14"/>
  <c r="CH141" i="14"/>
  <c r="CH142" i="14"/>
  <c r="CH143" i="14"/>
  <c r="CH144" i="14"/>
  <c r="CH145" i="14"/>
  <c r="CH146" i="14"/>
  <c r="CH147" i="14"/>
  <c r="CH148" i="14"/>
  <c r="CH149" i="14"/>
  <c r="CH150" i="14"/>
  <c r="CH151" i="14"/>
  <c r="CH152" i="14"/>
  <c r="CH153" i="14"/>
  <c r="CH154" i="14"/>
  <c r="CH155" i="14"/>
  <c r="CH156" i="14"/>
  <c r="CH157" i="14"/>
  <c r="CH158" i="14"/>
  <c r="CH159" i="14"/>
  <c r="CH160" i="14"/>
  <c r="CH161" i="14"/>
  <c r="CH162" i="14"/>
  <c r="CH163" i="14"/>
  <c r="CH164" i="14"/>
  <c r="CH165" i="14"/>
  <c r="CH166" i="14"/>
  <c r="CH167" i="14"/>
  <c r="CH168" i="14"/>
  <c r="CH169" i="14"/>
  <c r="CH170" i="14"/>
  <c r="CH171" i="14"/>
  <c r="CH172" i="14"/>
  <c r="CH173" i="14"/>
  <c r="CH174" i="14"/>
  <c r="CH175" i="14"/>
  <c r="CH176" i="14"/>
  <c r="CH177" i="14"/>
  <c r="CH178" i="14"/>
  <c r="CH179" i="14"/>
  <c r="CH180" i="14"/>
  <c r="CH181" i="14"/>
  <c r="CH182" i="14"/>
  <c r="CH183" i="14"/>
  <c r="CH184" i="14"/>
  <c r="CH185" i="14"/>
  <c r="CH186" i="14"/>
  <c r="CH187" i="14"/>
  <c r="CH188" i="14"/>
  <c r="CH101" i="14"/>
  <c r="BY82" i="14"/>
  <c r="BY83" i="14"/>
  <c r="BY84" i="14"/>
  <c r="BY85" i="14"/>
  <c r="BY86" i="14"/>
  <c r="BY87" i="14"/>
  <c r="BY88" i="14"/>
  <c r="BY89" i="14"/>
  <c r="BY90" i="14"/>
  <c r="BY91" i="14"/>
  <c r="BY92" i="14"/>
  <c r="BY93" i="14"/>
  <c r="BY94" i="14"/>
  <c r="BY95" i="14"/>
  <c r="BY96" i="14"/>
  <c r="BY97" i="14"/>
  <c r="BY98" i="14"/>
  <c r="BY99" i="14"/>
  <c r="BY100" i="14"/>
  <c r="BY101" i="14"/>
  <c r="BY102" i="14"/>
  <c r="BY103" i="14"/>
  <c r="BY104" i="14"/>
  <c r="BY105" i="14"/>
  <c r="BY106" i="14"/>
  <c r="BY107" i="14"/>
  <c r="BY108" i="14"/>
  <c r="BY109" i="14"/>
  <c r="BY110" i="14"/>
  <c r="BY111" i="14"/>
  <c r="BY112" i="14"/>
  <c r="BY113" i="14"/>
  <c r="BY114" i="14"/>
  <c r="BY115" i="14"/>
  <c r="BY116" i="14"/>
  <c r="BY117" i="14"/>
  <c r="BY118" i="14"/>
  <c r="BY119" i="14"/>
  <c r="BY120" i="14"/>
  <c r="BY121" i="14"/>
  <c r="BY122" i="14"/>
  <c r="BY123" i="14"/>
  <c r="BY124" i="14"/>
  <c r="BY125" i="14"/>
  <c r="BY126" i="14"/>
  <c r="BY127" i="14"/>
  <c r="BY128" i="14"/>
  <c r="BY129" i="14"/>
  <c r="BY130" i="14"/>
  <c r="BY131" i="14"/>
  <c r="BY132" i="14"/>
  <c r="BY133" i="14"/>
  <c r="BY134" i="14"/>
  <c r="BY135" i="14"/>
  <c r="BY136" i="14"/>
  <c r="BY137" i="14"/>
  <c r="BY138" i="14"/>
  <c r="BY139" i="14"/>
  <c r="BY140" i="14"/>
  <c r="BY141" i="14"/>
  <c r="BY142" i="14"/>
  <c r="BY143" i="14"/>
  <c r="BY144" i="14"/>
  <c r="BY145" i="14"/>
  <c r="BY146" i="14"/>
  <c r="BY147" i="14"/>
  <c r="BY148" i="14"/>
  <c r="BY149" i="14"/>
  <c r="BY150" i="14"/>
  <c r="BY151" i="14"/>
  <c r="BY152" i="14"/>
  <c r="BY153" i="14"/>
  <c r="BY154" i="14"/>
  <c r="BY155" i="14"/>
  <c r="BY156" i="14"/>
  <c r="BY157" i="14"/>
  <c r="BY158" i="14"/>
  <c r="BY159" i="14"/>
  <c r="BY160" i="14"/>
  <c r="BY161" i="14"/>
  <c r="BY162" i="14"/>
  <c r="BY163" i="14"/>
  <c r="BY164" i="14"/>
  <c r="BY165" i="14"/>
  <c r="BY166" i="14"/>
  <c r="BY167" i="14"/>
  <c r="BY168" i="14"/>
  <c r="BY169" i="14"/>
  <c r="BY170" i="14"/>
  <c r="BY171" i="14"/>
  <c r="BY172" i="14"/>
  <c r="BY173" i="14"/>
  <c r="BY174" i="14"/>
  <c r="BY175" i="14"/>
  <c r="BY176" i="14"/>
  <c r="BY177" i="14"/>
  <c r="BY178" i="14"/>
  <c r="BY179" i="14"/>
  <c r="BY180" i="14"/>
  <c r="BY181" i="14"/>
  <c r="BY182" i="14"/>
  <c r="BY183" i="14"/>
  <c r="BY184" i="14"/>
  <c r="BY185" i="14"/>
  <c r="BY186" i="14"/>
  <c r="BY187" i="14"/>
  <c r="BY81" i="14"/>
  <c r="AY6" i="14"/>
  <c r="AY7" i="14"/>
  <c r="AY8" i="14"/>
  <c r="AY9" i="14"/>
  <c r="AY10" i="14"/>
  <c r="AY11" i="14"/>
  <c r="AY12" i="14"/>
  <c r="AY13" i="14"/>
  <c r="AY14" i="14"/>
  <c r="AY15" i="14"/>
  <c r="AY16" i="14"/>
  <c r="AY17" i="14"/>
  <c r="AY18" i="14"/>
  <c r="AY19" i="14"/>
  <c r="AY20" i="14"/>
  <c r="AY21" i="14"/>
  <c r="AY22" i="14"/>
  <c r="AY23" i="14"/>
  <c r="AY24" i="14"/>
  <c r="AY25" i="14"/>
  <c r="AY26" i="14"/>
  <c r="AY27" i="14"/>
  <c r="AY28" i="14"/>
  <c r="AY29" i="14"/>
  <c r="AY30" i="14"/>
  <c r="AY31" i="14"/>
  <c r="AY32" i="14"/>
  <c r="AY33" i="14"/>
  <c r="AY34" i="14"/>
  <c r="AY35" i="14"/>
  <c r="AY36" i="14"/>
  <c r="AY37" i="14"/>
  <c r="AY38" i="14"/>
  <c r="AY39" i="14"/>
  <c r="AY40" i="14"/>
  <c r="AY41" i="14"/>
  <c r="AY42" i="14"/>
  <c r="AY43" i="14"/>
  <c r="AY44" i="14"/>
  <c r="AY45" i="14"/>
  <c r="AY46" i="14"/>
  <c r="AY47" i="14"/>
  <c r="AY48" i="14"/>
  <c r="AY49" i="14"/>
  <c r="AY50" i="14"/>
  <c r="AY51" i="14"/>
  <c r="AY52" i="14"/>
  <c r="AY53" i="14"/>
  <c r="AY54" i="14"/>
  <c r="AY55" i="14"/>
  <c r="AY56" i="14"/>
  <c r="AY57" i="14"/>
  <c r="AY58" i="14"/>
  <c r="AY59" i="14"/>
  <c r="AY60" i="14"/>
  <c r="AY61" i="14"/>
  <c r="AY62" i="14"/>
  <c r="AY63" i="14"/>
  <c r="AY64" i="14"/>
  <c r="AY65" i="14"/>
  <c r="AY66" i="14"/>
  <c r="AY67" i="14"/>
  <c r="AY68" i="14"/>
  <c r="AY69" i="14"/>
  <c r="AY70" i="14"/>
  <c r="AY71" i="14"/>
  <c r="AY72" i="14"/>
  <c r="AY73" i="14"/>
  <c r="AY74" i="14"/>
  <c r="AY75" i="14"/>
  <c r="AY76" i="14"/>
  <c r="AY77" i="14"/>
  <c r="AY78" i="14"/>
  <c r="AY79" i="14"/>
  <c r="AY80" i="14"/>
  <c r="AY81" i="14"/>
  <c r="AY82" i="14"/>
  <c r="AY83" i="14"/>
  <c r="AY84" i="14"/>
  <c r="AY85" i="14"/>
  <c r="AY86" i="14"/>
  <c r="AY87" i="14"/>
  <c r="AY88" i="14"/>
  <c r="AY89" i="14"/>
  <c r="AY90" i="14"/>
  <c r="AY91" i="14"/>
  <c r="AY92" i="14"/>
  <c r="AY93" i="14"/>
  <c r="AY94" i="14"/>
  <c r="AY95" i="14"/>
  <c r="AY96" i="14"/>
  <c r="AY97" i="14"/>
  <c r="AY98" i="14"/>
  <c r="AY99" i="14"/>
  <c r="AY100" i="14"/>
  <c r="AY101" i="14"/>
  <c r="AY102" i="14"/>
  <c r="AY103" i="14"/>
  <c r="AY104" i="14"/>
  <c r="AY105" i="14"/>
  <c r="AY106" i="14"/>
  <c r="AY107" i="14"/>
  <c r="AY108" i="14"/>
  <c r="AY109" i="14"/>
  <c r="AY110" i="14"/>
  <c r="AY111" i="14"/>
  <c r="AY112" i="14"/>
  <c r="AY113" i="14"/>
  <c r="AY114" i="14"/>
  <c r="AY115" i="14"/>
  <c r="AY116" i="14"/>
  <c r="AY117" i="14"/>
  <c r="AY118" i="14"/>
  <c r="AY119" i="14"/>
  <c r="AY120" i="14"/>
  <c r="AY121" i="14"/>
  <c r="AY122" i="14"/>
  <c r="AY123" i="14"/>
  <c r="AY124" i="14"/>
  <c r="AY125" i="14"/>
  <c r="AY126" i="14"/>
  <c r="AY127" i="14"/>
  <c r="AY128" i="14"/>
  <c r="AY129" i="14"/>
  <c r="AY130" i="14"/>
  <c r="AY131" i="14"/>
  <c r="AY132" i="14"/>
  <c r="AY133" i="14"/>
  <c r="AY134" i="14"/>
  <c r="AY135" i="14"/>
  <c r="AY136" i="14"/>
  <c r="AY137" i="14"/>
  <c r="AY138" i="14"/>
  <c r="AY139" i="14"/>
  <c r="AY140" i="14"/>
  <c r="AY141" i="14"/>
  <c r="AY142" i="14"/>
  <c r="AY143" i="14"/>
  <c r="AY144" i="14"/>
  <c r="AY145" i="14"/>
  <c r="AY146" i="14"/>
  <c r="AY147" i="14"/>
  <c r="AY148" i="14"/>
  <c r="AY149" i="14"/>
  <c r="AY150" i="14"/>
  <c r="AY151" i="14"/>
  <c r="AY152" i="14"/>
  <c r="AY153" i="14"/>
  <c r="AY154" i="14"/>
  <c r="AY155" i="14"/>
  <c r="AY156" i="14"/>
  <c r="AY157" i="14"/>
  <c r="AY158" i="14"/>
  <c r="AY159" i="14"/>
  <c r="AY160" i="14"/>
  <c r="AY161" i="14"/>
  <c r="AY162" i="14"/>
  <c r="AY163" i="14"/>
  <c r="AY164" i="14"/>
  <c r="AY165" i="14"/>
  <c r="AY166" i="14"/>
  <c r="AY167" i="14"/>
  <c r="AY168" i="14"/>
  <c r="AY169" i="14"/>
  <c r="AY170" i="14"/>
  <c r="AY171" i="14"/>
  <c r="AY172" i="14"/>
  <c r="AY173" i="14"/>
  <c r="AY174" i="14"/>
  <c r="AY175" i="14"/>
  <c r="AY176" i="14"/>
  <c r="AY177" i="14"/>
  <c r="AY178" i="14"/>
  <c r="AY179" i="14"/>
  <c r="AY180" i="14"/>
  <c r="AY181" i="14"/>
  <c r="AY182" i="14"/>
  <c r="AY183" i="14"/>
  <c r="AY184" i="14"/>
  <c r="AY185" i="14"/>
  <c r="AY186" i="14"/>
  <c r="AY187" i="14"/>
  <c r="AY5" i="14"/>
  <c r="AQ112" i="14"/>
  <c r="AQ113" i="14"/>
  <c r="AQ114" i="14"/>
  <c r="AQ115" i="14"/>
  <c r="AQ116" i="14"/>
  <c r="AQ117" i="14"/>
  <c r="AQ118" i="14"/>
  <c r="AQ119" i="14"/>
  <c r="AQ120" i="14"/>
  <c r="AQ121" i="14"/>
  <c r="AQ122" i="14"/>
  <c r="AQ123" i="14"/>
  <c r="AQ124" i="14"/>
  <c r="AQ125" i="14"/>
  <c r="AQ126" i="14"/>
  <c r="AQ127" i="14"/>
  <c r="AQ128" i="14"/>
  <c r="AQ129" i="14"/>
  <c r="AQ130" i="14"/>
  <c r="AQ131" i="14"/>
  <c r="AQ132" i="14"/>
  <c r="AQ133" i="14"/>
  <c r="AQ134" i="14"/>
  <c r="AQ135" i="14"/>
  <c r="AQ136" i="14"/>
  <c r="AQ137" i="14"/>
  <c r="AQ138" i="14"/>
  <c r="AQ139" i="14"/>
  <c r="AQ140" i="14"/>
  <c r="AQ141" i="14"/>
  <c r="AQ142" i="14"/>
  <c r="AQ143" i="14"/>
  <c r="AQ144" i="14"/>
  <c r="AQ145" i="14"/>
  <c r="AQ146" i="14"/>
  <c r="AQ147" i="14"/>
  <c r="AQ148" i="14"/>
  <c r="AQ149" i="14"/>
  <c r="AQ150" i="14"/>
  <c r="AQ151" i="14"/>
  <c r="AQ152" i="14"/>
  <c r="AQ153" i="14"/>
  <c r="AQ154" i="14"/>
  <c r="AQ155" i="14"/>
  <c r="AQ156" i="14"/>
  <c r="AQ157" i="14"/>
  <c r="AQ158" i="14"/>
  <c r="AQ159" i="14"/>
  <c r="AQ160" i="14"/>
  <c r="AQ161" i="14"/>
  <c r="AQ162" i="14"/>
  <c r="AQ163" i="14"/>
  <c r="AQ164" i="14"/>
  <c r="AQ165" i="14"/>
  <c r="AQ166" i="14"/>
  <c r="AQ167" i="14"/>
  <c r="AQ168" i="14"/>
  <c r="AQ169" i="14"/>
  <c r="AQ170" i="14"/>
  <c r="AQ171" i="14"/>
  <c r="AQ172" i="14"/>
  <c r="AQ173" i="14"/>
  <c r="AQ174" i="14"/>
  <c r="AQ175" i="14"/>
  <c r="AQ176" i="14"/>
  <c r="AQ177" i="14"/>
  <c r="AQ178" i="14"/>
  <c r="AQ179" i="14"/>
  <c r="AQ180" i="14"/>
  <c r="AQ181" i="14"/>
  <c r="AQ182" i="14"/>
  <c r="AQ183" i="14"/>
  <c r="AQ184" i="14"/>
  <c r="AQ185" i="14"/>
  <c r="AQ186" i="14"/>
  <c r="AQ187" i="14"/>
  <c r="AQ188" i="14"/>
  <c r="AQ111" i="14"/>
  <c r="AN85" i="20" l="1"/>
  <c r="AM85" i="20"/>
  <c r="CZ125" i="14"/>
  <c r="AO8" i="20"/>
  <c r="EG142" i="14"/>
  <c r="EG177" i="14"/>
  <c r="EG173" i="14"/>
  <c r="EG161" i="14"/>
  <c r="EG157" i="14"/>
  <c r="EG145" i="14"/>
  <c r="EG141" i="14"/>
  <c r="EG129" i="14"/>
  <c r="EG174" i="14"/>
  <c r="EG158" i="14"/>
  <c r="EG182" i="14"/>
  <c r="EG178" i="14"/>
  <c r="EG170" i="14"/>
  <c r="EG166" i="14"/>
  <c r="EG162" i="14"/>
  <c r="EG154" i="14"/>
  <c r="EG150" i="14"/>
  <c r="EG146" i="14"/>
  <c r="EG138" i="14"/>
  <c r="EG134" i="14"/>
  <c r="EG130" i="14"/>
  <c r="EG181" i="14"/>
  <c r="EG165" i="14"/>
  <c r="EG149" i="14"/>
  <c r="EG133" i="14"/>
  <c r="EG184" i="14"/>
  <c r="EG180" i="14"/>
  <c r="EG172" i="14"/>
  <c r="EG156" i="14"/>
  <c r="EG152" i="14"/>
  <c r="EG148" i="14"/>
  <c r="EG144" i="14"/>
  <c r="EG169" i="14"/>
  <c r="EG153" i="14"/>
  <c r="EG137" i="14"/>
  <c r="EG176" i="14"/>
  <c r="EG168" i="14"/>
  <c r="EG164" i="14"/>
  <c r="EG160" i="14"/>
  <c r="EG140" i="14"/>
  <c r="EG136" i="14"/>
  <c r="EG132" i="14"/>
  <c r="EG128" i="14"/>
  <c r="EG183" i="14"/>
  <c r="EG179" i="14"/>
  <c r="EG175" i="14"/>
  <c r="EG171" i="14"/>
  <c r="EG167" i="14"/>
  <c r="EG163" i="14"/>
  <c r="EG159" i="14"/>
  <c r="EG155" i="14"/>
  <c r="EG151" i="14"/>
  <c r="EG147" i="14"/>
  <c r="EG143" i="14"/>
  <c r="EG139" i="14"/>
  <c r="EG135" i="14"/>
  <c r="EG131" i="14"/>
  <c r="BD115" i="14"/>
  <c r="BF116" i="14"/>
  <c r="CW123" i="14"/>
  <c r="CZ124" i="14"/>
  <c r="EP122" i="14"/>
  <c r="EP123" i="14"/>
  <c r="EP124" i="14"/>
  <c r="EP125" i="14"/>
  <c r="EP126" i="14"/>
  <c r="EP127" i="14"/>
  <c r="EP128" i="14"/>
  <c r="EP129" i="14"/>
  <c r="EP130" i="14"/>
  <c r="EP131" i="14"/>
  <c r="EP132" i="14"/>
  <c r="EP133" i="14"/>
  <c r="EP134" i="14"/>
  <c r="EP135" i="14"/>
  <c r="EP136" i="14"/>
  <c r="EP137" i="14"/>
  <c r="EP138" i="14"/>
  <c r="EP139" i="14"/>
  <c r="EP140" i="14"/>
  <c r="EP141" i="14"/>
  <c r="EP142" i="14"/>
  <c r="EP143" i="14"/>
  <c r="EP144" i="14"/>
  <c r="EP145" i="14"/>
  <c r="EP146" i="14"/>
  <c r="EP147" i="14"/>
  <c r="EP148" i="14"/>
  <c r="EP149" i="14"/>
  <c r="EP150" i="14"/>
  <c r="EP151" i="14"/>
  <c r="EP152" i="14"/>
  <c r="EP153" i="14"/>
  <c r="EP154" i="14"/>
  <c r="EP155" i="14"/>
  <c r="EP156" i="14"/>
  <c r="EP157" i="14"/>
  <c r="EP158" i="14"/>
  <c r="EP159" i="14"/>
  <c r="EP160" i="14"/>
  <c r="EP161" i="14"/>
  <c r="EP162" i="14"/>
  <c r="EP163" i="14"/>
  <c r="EP164" i="14"/>
  <c r="EP165" i="14"/>
  <c r="EP166" i="14"/>
  <c r="EP167" i="14"/>
  <c r="EP168" i="14"/>
  <c r="EP169" i="14"/>
  <c r="EP170" i="14"/>
  <c r="EP171" i="14"/>
  <c r="EP172" i="14"/>
  <c r="EP173" i="14"/>
  <c r="EP174" i="14"/>
  <c r="EP175" i="14"/>
  <c r="EP176" i="14"/>
  <c r="EP177" i="14"/>
  <c r="EP178" i="14"/>
  <c r="EP179" i="14"/>
  <c r="EP180" i="14"/>
  <c r="EP181" i="14"/>
  <c r="EP182" i="14"/>
  <c r="EP183" i="14"/>
  <c r="EP184" i="14"/>
  <c r="EP121" i="14"/>
  <c r="AM86" i="20" l="1"/>
  <c r="AN86" i="20"/>
  <c r="AO9" i="20"/>
  <c r="BD114" i="14"/>
  <c r="BF115" i="14"/>
  <c r="CW122" i="14"/>
  <c r="CZ123" i="14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22" i="20"/>
  <c r="AM87" i="20" l="1"/>
  <c r="AN87" i="20"/>
  <c r="AO10" i="20"/>
  <c r="BD113" i="14"/>
  <c r="BF114" i="14"/>
  <c r="CW121" i="14"/>
  <c r="CZ122" i="14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F81" i="13"/>
  <c r="AF82" i="13"/>
  <c r="AF83" i="13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100" i="13"/>
  <c r="AF101" i="13"/>
  <c r="AF102" i="13"/>
  <c r="AF103" i="13"/>
  <c r="AF104" i="13"/>
  <c r="AF105" i="13"/>
  <c r="AF106" i="13"/>
  <c r="AF107" i="13"/>
  <c r="AF108" i="13"/>
  <c r="AF109" i="13"/>
  <c r="AF110" i="13"/>
  <c r="AF111" i="13"/>
  <c r="AF112" i="13"/>
  <c r="AF13" i="13"/>
  <c r="CJ14" i="13"/>
  <c r="CJ15" i="13"/>
  <c r="CJ16" i="13"/>
  <c r="CJ17" i="13"/>
  <c r="CJ18" i="13"/>
  <c r="CJ19" i="13"/>
  <c r="CJ20" i="13"/>
  <c r="CJ21" i="13"/>
  <c r="CJ22" i="13"/>
  <c r="CJ23" i="13"/>
  <c r="CJ24" i="13"/>
  <c r="CJ25" i="13"/>
  <c r="CJ26" i="13"/>
  <c r="CJ27" i="13"/>
  <c r="CJ28" i="13"/>
  <c r="CJ29" i="13"/>
  <c r="CJ30" i="13"/>
  <c r="CJ31" i="13"/>
  <c r="CJ32" i="13"/>
  <c r="CJ33" i="13"/>
  <c r="CJ34" i="13"/>
  <c r="CJ35" i="13"/>
  <c r="CJ36" i="13"/>
  <c r="CJ37" i="13"/>
  <c r="CJ38" i="13"/>
  <c r="CJ39" i="13"/>
  <c r="CJ40" i="13"/>
  <c r="CJ41" i="13"/>
  <c r="CJ42" i="13"/>
  <c r="CJ43" i="13"/>
  <c r="CJ44" i="13"/>
  <c r="CJ45" i="13"/>
  <c r="CJ46" i="13"/>
  <c r="CJ47" i="13"/>
  <c r="CJ48" i="13"/>
  <c r="CJ49" i="13"/>
  <c r="CJ50" i="13"/>
  <c r="CJ51" i="13"/>
  <c r="CJ52" i="13"/>
  <c r="CJ53" i="13"/>
  <c r="CJ54" i="13"/>
  <c r="CJ55" i="13"/>
  <c r="CJ56" i="13"/>
  <c r="CJ57" i="13"/>
  <c r="CJ58" i="13"/>
  <c r="CJ59" i="13"/>
  <c r="CJ60" i="13"/>
  <c r="CJ61" i="13"/>
  <c r="CJ62" i="13"/>
  <c r="CJ63" i="13"/>
  <c r="CJ64" i="13"/>
  <c r="CJ65" i="13"/>
  <c r="CJ66" i="13"/>
  <c r="CJ67" i="13"/>
  <c r="CJ68" i="13"/>
  <c r="CJ69" i="13"/>
  <c r="CJ70" i="13"/>
  <c r="CJ71" i="13"/>
  <c r="CJ72" i="13"/>
  <c r="CJ73" i="13"/>
  <c r="CJ74" i="13"/>
  <c r="CJ75" i="13"/>
  <c r="CJ76" i="13"/>
  <c r="CJ77" i="13"/>
  <c r="CJ78" i="13"/>
  <c r="CJ79" i="13"/>
  <c r="CJ80" i="13"/>
  <c r="CJ81" i="13"/>
  <c r="CJ82" i="13"/>
  <c r="CJ83" i="13"/>
  <c r="CJ84" i="13"/>
  <c r="CJ85" i="13"/>
  <c r="CJ86" i="13"/>
  <c r="CJ87" i="13"/>
  <c r="CJ88" i="13"/>
  <c r="CJ89" i="13"/>
  <c r="CJ90" i="13"/>
  <c r="CJ91" i="13"/>
  <c r="CJ92" i="13"/>
  <c r="CJ93" i="13"/>
  <c r="CJ94" i="13"/>
  <c r="CJ95" i="13"/>
  <c r="CJ96" i="13"/>
  <c r="CJ97" i="13"/>
  <c r="CJ98" i="13"/>
  <c r="CJ99" i="13"/>
  <c r="CJ100" i="13"/>
  <c r="CJ101" i="13"/>
  <c r="CJ102" i="13"/>
  <c r="CJ103" i="13"/>
  <c r="CJ104" i="13"/>
  <c r="CJ105" i="13"/>
  <c r="CJ106" i="13"/>
  <c r="CJ107" i="13"/>
  <c r="CJ108" i="13"/>
  <c r="CJ109" i="13"/>
  <c r="CJ110" i="13"/>
  <c r="CJ111" i="13"/>
  <c r="CJ112" i="13"/>
  <c r="CJ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E62" i="13"/>
  <c r="AE63" i="13"/>
  <c r="AE64" i="13"/>
  <c r="AE65" i="13"/>
  <c r="AE66" i="13"/>
  <c r="AE67" i="13"/>
  <c r="AE68" i="13"/>
  <c r="AE69" i="13"/>
  <c r="AE70" i="13"/>
  <c r="AE71" i="13"/>
  <c r="AE72" i="13"/>
  <c r="AE73" i="13"/>
  <c r="AE74" i="13"/>
  <c r="AE75" i="13"/>
  <c r="AE76" i="13"/>
  <c r="AE77" i="13"/>
  <c r="AE78" i="13"/>
  <c r="AE79" i="13"/>
  <c r="AE80" i="13"/>
  <c r="AE81" i="13"/>
  <c r="AE82" i="13"/>
  <c r="AE83" i="13"/>
  <c r="AE84" i="13"/>
  <c r="AE85" i="13"/>
  <c r="AE86" i="13"/>
  <c r="AE87" i="13"/>
  <c r="AE88" i="13"/>
  <c r="AE89" i="13"/>
  <c r="AE90" i="13"/>
  <c r="AE91" i="13"/>
  <c r="AE92" i="13"/>
  <c r="AE93" i="13"/>
  <c r="AE94" i="13"/>
  <c r="AE95" i="13"/>
  <c r="AE96" i="13"/>
  <c r="AE97" i="13"/>
  <c r="AE98" i="13"/>
  <c r="AE99" i="13"/>
  <c r="AE100" i="13"/>
  <c r="AE101" i="13"/>
  <c r="AE102" i="13"/>
  <c r="AE103" i="13"/>
  <c r="AE104" i="13"/>
  <c r="AE105" i="13"/>
  <c r="AE106" i="13"/>
  <c r="AE107" i="13"/>
  <c r="AE108" i="13"/>
  <c r="AE109" i="13"/>
  <c r="AE110" i="13"/>
  <c r="AE111" i="13"/>
  <c r="AE112" i="13"/>
  <c r="AE13" i="13"/>
  <c r="DA30" i="13"/>
  <c r="DA31" i="13"/>
  <c r="DA32" i="13"/>
  <c r="DA33" i="13"/>
  <c r="DA34" i="13"/>
  <c r="DA35" i="13"/>
  <c r="DA36" i="13"/>
  <c r="DA37" i="13"/>
  <c r="DA38" i="13"/>
  <c r="DA39" i="13"/>
  <c r="DA40" i="13"/>
  <c r="DA41" i="13"/>
  <c r="DA42" i="13"/>
  <c r="DA43" i="13"/>
  <c r="DA44" i="13"/>
  <c r="DA45" i="13"/>
  <c r="DA46" i="13"/>
  <c r="DA47" i="13"/>
  <c r="DA48" i="13"/>
  <c r="DA49" i="13"/>
  <c r="DA50" i="13"/>
  <c r="DA51" i="13"/>
  <c r="DA52" i="13"/>
  <c r="DA53" i="13"/>
  <c r="DA54" i="13"/>
  <c r="DA55" i="13"/>
  <c r="DA56" i="13"/>
  <c r="DA57" i="13"/>
  <c r="DA58" i="13"/>
  <c r="DA59" i="13"/>
  <c r="DA60" i="13"/>
  <c r="DA61" i="13"/>
  <c r="DA62" i="13"/>
  <c r="DA63" i="13"/>
  <c r="DA64" i="13"/>
  <c r="DA65" i="13"/>
  <c r="DA66" i="13"/>
  <c r="DA67" i="13"/>
  <c r="DA68" i="13"/>
  <c r="DA69" i="13"/>
  <c r="DA70" i="13"/>
  <c r="DA71" i="13"/>
  <c r="DA72" i="13"/>
  <c r="DA73" i="13"/>
  <c r="DA74" i="13"/>
  <c r="DA75" i="13"/>
  <c r="DA76" i="13"/>
  <c r="DA77" i="13"/>
  <c r="DA78" i="13"/>
  <c r="DA79" i="13"/>
  <c r="DA80" i="13"/>
  <c r="DA81" i="13"/>
  <c r="DA82" i="13"/>
  <c r="DA83" i="13"/>
  <c r="DA84" i="13"/>
  <c r="DA85" i="13"/>
  <c r="DA86" i="13"/>
  <c r="DA87" i="13"/>
  <c r="DA88" i="13"/>
  <c r="DA89" i="13"/>
  <c r="DA90" i="13"/>
  <c r="DA91" i="13"/>
  <c r="DA92" i="13"/>
  <c r="DA93" i="13"/>
  <c r="DA94" i="13"/>
  <c r="DA95" i="13"/>
  <c r="DA96" i="13"/>
  <c r="DA97" i="13"/>
  <c r="DA98" i="13"/>
  <c r="DA99" i="13"/>
  <c r="DA100" i="13"/>
  <c r="DA101" i="13"/>
  <c r="DA102" i="13"/>
  <c r="DA103" i="13"/>
  <c r="DA104" i="13"/>
  <c r="DA105" i="13"/>
  <c r="DA106" i="13"/>
  <c r="DA107" i="13"/>
  <c r="DA108" i="13"/>
  <c r="DA109" i="13"/>
  <c r="DA110" i="13"/>
  <c r="DA111" i="13"/>
  <c r="DA112" i="13"/>
  <c r="DA29" i="13"/>
  <c r="DA28" i="13" s="1"/>
  <c r="DA27" i="13" s="1"/>
  <c r="DA26" i="13" s="1"/>
  <c r="DA25" i="13" s="1"/>
  <c r="DA24" i="13" s="1"/>
  <c r="DA23" i="13" s="1"/>
  <c r="DA22" i="13" s="1"/>
  <c r="DA21" i="13" s="1"/>
  <c r="DA20" i="13" s="1"/>
  <c r="DA19" i="13" s="1"/>
  <c r="DA18" i="13" s="1"/>
  <c r="DA17" i="13" s="1"/>
  <c r="DA16" i="13" s="1"/>
  <c r="DA15" i="13" s="1"/>
  <c r="DA14" i="13" s="1"/>
  <c r="DA13" i="13" s="1"/>
  <c r="DA12" i="13" s="1"/>
  <c r="AO19" i="13"/>
  <c r="GY19" i="13" s="1"/>
  <c r="P12" i="20" s="1"/>
  <c r="AO20" i="13"/>
  <c r="GY20" i="13" s="1"/>
  <c r="P13" i="20" s="1"/>
  <c r="AO21" i="13"/>
  <c r="GY21" i="13" s="1"/>
  <c r="P14" i="20" s="1"/>
  <c r="AO22" i="13"/>
  <c r="GY22" i="13" s="1"/>
  <c r="P15" i="20" s="1"/>
  <c r="AO23" i="13"/>
  <c r="GY23" i="13" s="1"/>
  <c r="P16" i="20" s="1"/>
  <c r="AO24" i="13"/>
  <c r="GY24" i="13" s="1"/>
  <c r="P17" i="20" s="1"/>
  <c r="AO25" i="13"/>
  <c r="GY25" i="13" s="1"/>
  <c r="P18" i="20" s="1"/>
  <c r="AO26" i="13"/>
  <c r="GY26" i="13" s="1"/>
  <c r="P19" i="20" s="1"/>
  <c r="AO27" i="13"/>
  <c r="GY27" i="13" s="1"/>
  <c r="P20" i="20" s="1"/>
  <c r="AO28" i="13"/>
  <c r="GY28" i="13" s="1"/>
  <c r="P21" i="20" s="1"/>
  <c r="AO29" i="13"/>
  <c r="GY29" i="13" s="1"/>
  <c r="P22" i="20" s="1"/>
  <c r="AO30" i="13"/>
  <c r="GY30" i="13" s="1"/>
  <c r="AO31" i="13"/>
  <c r="GY31" i="13" s="1"/>
  <c r="AO32" i="13"/>
  <c r="GY32" i="13" s="1"/>
  <c r="AO33" i="13"/>
  <c r="GY33" i="13" s="1"/>
  <c r="AO34" i="13"/>
  <c r="GY34" i="13" s="1"/>
  <c r="AO35" i="13"/>
  <c r="GY35" i="13" s="1"/>
  <c r="AO36" i="13"/>
  <c r="GY36" i="13" s="1"/>
  <c r="AO37" i="13"/>
  <c r="GY37" i="13" s="1"/>
  <c r="AO38" i="13"/>
  <c r="GY38" i="13" s="1"/>
  <c r="AO39" i="13"/>
  <c r="GY39" i="13" s="1"/>
  <c r="AO40" i="13"/>
  <c r="GY40" i="13" s="1"/>
  <c r="AO41" i="13"/>
  <c r="GY41" i="13" s="1"/>
  <c r="AO42" i="13"/>
  <c r="GY42" i="13" s="1"/>
  <c r="AO43" i="13"/>
  <c r="GY43" i="13" s="1"/>
  <c r="AO44" i="13"/>
  <c r="GY44" i="13" s="1"/>
  <c r="AO45" i="13"/>
  <c r="GY45" i="13" s="1"/>
  <c r="AO46" i="13"/>
  <c r="GY46" i="13" s="1"/>
  <c r="AO47" i="13"/>
  <c r="GY47" i="13" s="1"/>
  <c r="AO48" i="13"/>
  <c r="GY48" i="13" s="1"/>
  <c r="AO49" i="13"/>
  <c r="GY49" i="13" s="1"/>
  <c r="AO50" i="13"/>
  <c r="GY50" i="13" s="1"/>
  <c r="AO51" i="13"/>
  <c r="GY51" i="13" s="1"/>
  <c r="AO52" i="13"/>
  <c r="GY52" i="13" s="1"/>
  <c r="AO53" i="13"/>
  <c r="GY53" i="13" s="1"/>
  <c r="AO54" i="13"/>
  <c r="GY54" i="13" s="1"/>
  <c r="AO55" i="13"/>
  <c r="GY55" i="13" s="1"/>
  <c r="AO56" i="13"/>
  <c r="GY56" i="13" s="1"/>
  <c r="AO57" i="13"/>
  <c r="GY57" i="13" s="1"/>
  <c r="AO58" i="13"/>
  <c r="GY58" i="13" s="1"/>
  <c r="AO59" i="13"/>
  <c r="GY59" i="13" s="1"/>
  <c r="AO60" i="13"/>
  <c r="GY60" i="13" s="1"/>
  <c r="AO61" i="13"/>
  <c r="GY61" i="13" s="1"/>
  <c r="AO62" i="13"/>
  <c r="GY62" i="13" s="1"/>
  <c r="AO63" i="13"/>
  <c r="GY63" i="13" s="1"/>
  <c r="AO64" i="13"/>
  <c r="GY64" i="13" s="1"/>
  <c r="AO65" i="13"/>
  <c r="GY65" i="13" s="1"/>
  <c r="AO66" i="13"/>
  <c r="GY66" i="13" s="1"/>
  <c r="AO67" i="13"/>
  <c r="GY67" i="13" s="1"/>
  <c r="AO68" i="13"/>
  <c r="GY68" i="13" s="1"/>
  <c r="AO69" i="13"/>
  <c r="GY69" i="13" s="1"/>
  <c r="AO70" i="13"/>
  <c r="GY70" i="13" s="1"/>
  <c r="AO71" i="13"/>
  <c r="GY71" i="13" s="1"/>
  <c r="AO72" i="13"/>
  <c r="GY72" i="13" s="1"/>
  <c r="AO73" i="13"/>
  <c r="GY73" i="13" s="1"/>
  <c r="AO74" i="13"/>
  <c r="GY74" i="13" s="1"/>
  <c r="AO75" i="13"/>
  <c r="GY75" i="13" s="1"/>
  <c r="AO76" i="13"/>
  <c r="GY76" i="13" s="1"/>
  <c r="AO77" i="13"/>
  <c r="GY77" i="13" s="1"/>
  <c r="AO78" i="13"/>
  <c r="GY78" i="13" s="1"/>
  <c r="AO79" i="13"/>
  <c r="GY79" i="13" s="1"/>
  <c r="AO80" i="13"/>
  <c r="GY80" i="13" s="1"/>
  <c r="AO81" i="13"/>
  <c r="GY81" i="13" s="1"/>
  <c r="AO82" i="13"/>
  <c r="GY82" i="13" s="1"/>
  <c r="AO83" i="13"/>
  <c r="GY83" i="13" s="1"/>
  <c r="AO84" i="13"/>
  <c r="GY84" i="13" s="1"/>
  <c r="AO85" i="13"/>
  <c r="GY85" i="13" s="1"/>
  <c r="AO86" i="13"/>
  <c r="GY86" i="13" s="1"/>
  <c r="AO87" i="13"/>
  <c r="GY87" i="13" s="1"/>
  <c r="AO88" i="13"/>
  <c r="GY88" i="13" s="1"/>
  <c r="AO89" i="13"/>
  <c r="GY89" i="13" s="1"/>
  <c r="AO90" i="13"/>
  <c r="GY90" i="13" s="1"/>
  <c r="AO91" i="13"/>
  <c r="GY91" i="13" s="1"/>
  <c r="AO92" i="13"/>
  <c r="GY92" i="13" s="1"/>
  <c r="AO93" i="13"/>
  <c r="GY93" i="13" s="1"/>
  <c r="AO94" i="13"/>
  <c r="GY94" i="13" s="1"/>
  <c r="AO95" i="13"/>
  <c r="GY95" i="13" s="1"/>
  <c r="AO96" i="13"/>
  <c r="GY96" i="13" s="1"/>
  <c r="AO97" i="13"/>
  <c r="GY97" i="13" s="1"/>
  <c r="AO98" i="13"/>
  <c r="GY98" i="13" s="1"/>
  <c r="AO99" i="13"/>
  <c r="GY99" i="13" s="1"/>
  <c r="AO100" i="13"/>
  <c r="GY100" i="13" s="1"/>
  <c r="AO101" i="13"/>
  <c r="GY101" i="13" s="1"/>
  <c r="AO102" i="13"/>
  <c r="GY102" i="13" s="1"/>
  <c r="AO103" i="13"/>
  <c r="GY103" i="13" s="1"/>
  <c r="AO104" i="13"/>
  <c r="GY104" i="13" s="1"/>
  <c r="AO105" i="13"/>
  <c r="GY105" i="13" s="1"/>
  <c r="AO106" i="13"/>
  <c r="GY106" i="13" s="1"/>
  <c r="AO107" i="13"/>
  <c r="GY107" i="13" s="1"/>
  <c r="AO108" i="13"/>
  <c r="GY108" i="13" s="1"/>
  <c r="AO109" i="13"/>
  <c r="GY109" i="13" s="1"/>
  <c r="AO110" i="13"/>
  <c r="GY110" i="13" s="1"/>
  <c r="AO111" i="13"/>
  <c r="GY111" i="13" s="1"/>
  <c r="AO112" i="13"/>
  <c r="GY112" i="13" s="1"/>
  <c r="AO18" i="13"/>
  <c r="GY18" i="13" s="1"/>
  <c r="P11" i="20" s="1"/>
  <c r="EE128" i="14"/>
  <c r="EE129" i="14"/>
  <c r="EE130" i="14"/>
  <c r="EE131" i="14"/>
  <c r="EE132" i="14"/>
  <c r="EE133" i="14"/>
  <c r="EE134" i="14"/>
  <c r="EE135" i="14"/>
  <c r="EE136" i="14"/>
  <c r="EE137" i="14"/>
  <c r="EE138" i="14"/>
  <c r="EE139" i="14"/>
  <c r="EE140" i="14"/>
  <c r="EE141" i="14"/>
  <c r="EE142" i="14"/>
  <c r="EE143" i="14"/>
  <c r="EE144" i="14"/>
  <c r="EE145" i="14"/>
  <c r="EE146" i="14"/>
  <c r="EE147" i="14"/>
  <c r="EE148" i="14"/>
  <c r="EE149" i="14"/>
  <c r="EE150" i="14"/>
  <c r="EE151" i="14"/>
  <c r="EE152" i="14"/>
  <c r="EE153" i="14"/>
  <c r="EE154" i="14"/>
  <c r="EE155" i="14"/>
  <c r="EE156" i="14"/>
  <c r="EE157" i="14"/>
  <c r="EE158" i="14"/>
  <c r="EE159" i="14"/>
  <c r="EE160" i="14"/>
  <c r="EE161" i="14"/>
  <c r="EE162" i="14"/>
  <c r="EE163" i="14"/>
  <c r="EE164" i="14"/>
  <c r="EE165" i="14"/>
  <c r="EE166" i="14"/>
  <c r="EE167" i="14"/>
  <c r="EE168" i="14"/>
  <c r="EE169" i="14"/>
  <c r="EE170" i="14"/>
  <c r="EE171" i="14"/>
  <c r="EE172" i="14"/>
  <c r="EE173" i="14"/>
  <c r="EE174" i="14"/>
  <c r="EE175" i="14"/>
  <c r="EE176" i="14"/>
  <c r="EE177" i="14"/>
  <c r="EE178" i="14"/>
  <c r="EE179" i="14"/>
  <c r="EE180" i="14"/>
  <c r="EE181" i="14"/>
  <c r="EE182" i="14"/>
  <c r="EE183" i="14"/>
  <c r="EE184" i="14"/>
  <c r="EE185" i="14"/>
  <c r="EE186" i="14"/>
  <c r="EE187" i="14"/>
  <c r="BZ82" i="14"/>
  <c r="BZ83" i="14"/>
  <c r="BZ84" i="14"/>
  <c r="BZ85" i="14"/>
  <c r="BZ86" i="14"/>
  <c r="BZ87" i="14"/>
  <c r="BZ88" i="14"/>
  <c r="BZ89" i="14"/>
  <c r="BZ90" i="14"/>
  <c r="BZ91" i="14"/>
  <c r="BZ92" i="14"/>
  <c r="BZ93" i="14"/>
  <c r="BZ94" i="14"/>
  <c r="BZ95" i="14"/>
  <c r="BZ96" i="14"/>
  <c r="BZ97" i="14"/>
  <c r="BZ98" i="14"/>
  <c r="BZ99" i="14"/>
  <c r="BZ100" i="14"/>
  <c r="BZ101" i="14"/>
  <c r="BZ102" i="14"/>
  <c r="BZ103" i="14"/>
  <c r="BZ104" i="14"/>
  <c r="BZ105" i="14"/>
  <c r="BZ106" i="14"/>
  <c r="BZ107" i="14"/>
  <c r="BZ108" i="14"/>
  <c r="BZ109" i="14"/>
  <c r="BZ110" i="14"/>
  <c r="BZ111" i="14"/>
  <c r="BZ112" i="14"/>
  <c r="BZ113" i="14"/>
  <c r="BZ114" i="14"/>
  <c r="BZ115" i="14"/>
  <c r="BZ116" i="14"/>
  <c r="BZ117" i="14"/>
  <c r="BZ118" i="14"/>
  <c r="BZ119" i="14"/>
  <c r="BZ120" i="14"/>
  <c r="BZ121" i="14"/>
  <c r="BZ122" i="14"/>
  <c r="BZ123" i="14"/>
  <c r="BZ124" i="14"/>
  <c r="BZ125" i="14"/>
  <c r="BZ126" i="14"/>
  <c r="BZ127" i="14"/>
  <c r="BZ128" i="14"/>
  <c r="BZ129" i="14"/>
  <c r="BZ130" i="14"/>
  <c r="BZ131" i="14"/>
  <c r="BZ132" i="14"/>
  <c r="BZ133" i="14"/>
  <c r="BZ134" i="14"/>
  <c r="BZ135" i="14"/>
  <c r="BZ136" i="14"/>
  <c r="BZ137" i="14"/>
  <c r="BZ138" i="14"/>
  <c r="BZ139" i="14"/>
  <c r="BZ140" i="14"/>
  <c r="BZ141" i="14"/>
  <c r="BZ142" i="14"/>
  <c r="BZ143" i="14"/>
  <c r="BZ144" i="14"/>
  <c r="BZ145" i="14"/>
  <c r="BZ146" i="14"/>
  <c r="BZ147" i="14"/>
  <c r="BZ148" i="14"/>
  <c r="BZ149" i="14"/>
  <c r="BZ150" i="14"/>
  <c r="BZ151" i="14"/>
  <c r="BZ152" i="14"/>
  <c r="BZ153" i="14"/>
  <c r="BZ154" i="14"/>
  <c r="BZ155" i="14"/>
  <c r="BZ156" i="14"/>
  <c r="BZ157" i="14"/>
  <c r="BZ158" i="14"/>
  <c r="BZ159" i="14"/>
  <c r="BZ160" i="14"/>
  <c r="BZ161" i="14"/>
  <c r="BZ162" i="14"/>
  <c r="BZ163" i="14"/>
  <c r="BZ164" i="14"/>
  <c r="BZ165" i="14"/>
  <c r="BZ166" i="14"/>
  <c r="BZ167" i="14"/>
  <c r="BZ168" i="14"/>
  <c r="BZ169" i="14"/>
  <c r="BZ170" i="14"/>
  <c r="BZ171" i="14"/>
  <c r="BZ172" i="14"/>
  <c r="BZ173" i="14"/>
  <c r="BZ174" i="14"/>
  <c r="BZ175" i="14"/>
  <c r="BZ176" i="14"/>
  <c r="BZ177" i="14"/>
  <c r="BZ178" i="14"/>
  <c r="BZ179" i="14"/>
  <c r="BZ180" i="14"/>
  <c r="BZ181" i="14"/>
  <c r="BZ182" i="14"/>
  <c r="BZ183" i="14"/>
  <c r="BZ184" i="14"/>
  <c r="BZ185" i="14"/>
  <c r="BZ186" i="14"/>
  <c r="BZ187" i="14"/>
  <c r="BZ81" i="14"/>
  <c r="AZ6" i="14"/>
  <c r="AZ7" i="14"/>
  <c r="AZ8" i="14"/>
  <c r="AZ9" i="14"/>
  <c r="AZ10" i="14"/>
  <c r="AZ11" i="14"/>
  <c r="AZ12" i="14"/>
  <c r="AZ13" i="14"/>
  <c r="AZ14" i="14"/>
  <c r="AZ15" i="14"/>
  <c r="AZ16" i="14"/>
  <c r="AZ17" i="14"/>
  <c r="AZ18" i="14"/>
  <c r="AZ19" i="14"/>
  <c r="AZ20" i="14"/>
  <c r="AZ21" i="14"/>
  <c r="AZ22" i="14"/>
  <c r="AZ23" i="14"/>
  <c r="AZ24" i="14"/>
  <c r="AZ25" i="14"/>
  <c r="AZ26" i="14"/>
  <c r="AZ27" i="14"/>
  <c r="AZ28" i="14"/>
  <c r="AZ29" i="14"/>
  <c r="AZ30" i="14"/>
  <c r="AZ31" i="14"/>
  <c r="AZ32" i="14"/>
  <c r="AZ33" i="14"/>
  <c r="AZ34" i="14"/>
  <c r="AZ35" i="14"/>
  <c r="AZ36" i="14"/>
  <c r="AZ37" i="14"/>
  <c r="AZ38" i="14"/>
  <c r="AZ39" i="14"/>
  <c r="AZ40" i="14"/>
  <c r="AZ41" i="14"/>
  <c r="AZ42" i="14"/>
  <c r="AZ43" i="14"/>
  <c r="AZ44" i="14"/>
  <c r="AZ45" i="14"/>
  <c r="AZ46" i="14"/>
  <c r="AZ47" i="14"/>
  <c r="AZ48" i="14"/>
  <c r="AZ49" i="14"/>
  <c r="AZ50" i="14"/>
  <c r="AZ51" i="14"/>
  <c r="AZ52" i="14"/>
  <c r="AZ53" i="14"/>
  <c r="AZ54" i="14"/>
  <c r="AZ55" i="14"/>
  <c r="AZ56" i="14"/>
  <c r="AZ57" i="14"/>
  <c r="AZ58" i="14"/>
  <c r="AZ59" i="14"/>
  <c r="AZ60" i="14"/>
  <c r="AZ61" i="14"/>
  <c r="AZ62" i="14"/>
  <c r="AZ63" i="14"/>
  <c r="AZ64" i="14"/>
  <c r="AZ65" i="14"/>
  <c r="AZ66" i="14"/>
  <c r="AZ67" i="14"/>
  <c r="AZ68" i="14"/>
  <c r="AZ69" i="14"/>
  <c r="AZ70" i="14"/>
  <c r="AZ71" i="14"/>
  <c r="AZ72" i="14"/>
  <c r="AZ73" i="14"/>
  <c r="AZ74" i="14"/>
  <c r="AZ75" i="14"/>
  <c r="AZ76" i="14"/>
  <c r="AZ77" i="14"/>
  <c r="AZ78" i="14"/>
  <c r="AZ79" i="14"/>
  <c r="AZ80" i="14"/>
  <c r="AZ81" i="14"/>
  <c r="AZ82" i="14"/>
  <c r="AZ83" i="14"/>
  <c r="AZ84" i="14"/>
  <c r="AZ85" i="14"/>
  <c r="AZ86" i="14"/>
  <c r="AZ87" i="14"/>
  <c r="AZ88" i="14"/>
  <c r="AZ89" i="14"/>
  <c r="AZ90" i="14"/>
  <c r="AZ91" i="14"/>
  <c r="AZ92" i="14"/>
  <c r="AZ93" i="14"/>
  <c r="AZ94" i="14"/>
  <c r="AZ95" i="14"/>
  <c r="AZ96" i="14"/>
  <c r="AZ97" i="14"/>
  <c r="AZ98" i="14"/>
  <c r="AZ99" i="14"/>
  <c r="AZ100" i="14"/>
  <c r="AZ101" i="14"/>
  <c r="AZ102" i="14"/>
  <c r="AZ103" i="14"/>
  <c r="AZ104" i="14"/>
  <c r="AZ105" i="14"/>
  <c r="AZ106" i="14"/>
  <c r="AZ107" i="14"/>
  <c r="AZ108" i="14"/>
  <c r="AZ109" i="14"/>
  <c r="AZ110" i="14"/>
  <c r="AZ111" i="14"/>
  <c r="AZ112" i="14"/>
  <c r="AZ113" i="14"/>
  <c r="AZ114" i="14"/>
  <c r="AZ115" i="14"/>
  <c r="AZ116" i="14"/>
  <c r="AZ117" i="14"/>
  <c r="AZ118" i="14"/>
  <c r="AZ119" i="14"/>
  <c r="AZ120" i="14"/>
  <c r="AZ121" i="14"/>
  <c r="AZ122" i="14"/>
  <c r="AZ123" i="14"/>
  <c r="AZ124" i="14"/>
  <c r="AZ125" i="14"/>
  <c r="AZ126" i="14"/>
  <c r="AZ127" i="14"/>
  <c r="AZ128" i="14"/>
  <c r="AZ129" i="14"/>
  <c r="AZ130" i="14"/>
  <c r="AZ131" i="14"/>
  <c r="AZ132" i="14"/>
  <c r="AZ133" i="14"/>
  <c r="AZ134" i="14"/>
  <c r="AZ135" i="14"/>
  <c r="AZ136" i="14"/>
  <c r="AZ137" i="14"/>
  <c r="AZ138" i="14"/>
  <c r="AZ139" i="14"/>
  <c r="AZ140" i="14"/>
  <c r="AZ141" i="14"/>
  <c r="AZ142" i="14"/>
  <c r="AZ143" i="14"/>
  <c r="AZ144" i="14"/>
  <c r="AZ145" i="14"/>
  <c r="AZ146" i="14"/>
  <c r="AZ147" i="14"/>
  <c r="AZ148" i="14"/>
  <c r="AZ149" i="14"/>
  <c r="AZ150" i="14"/>
  <c r="AZ151" i="14"/>
  <c r="AZ152" i="14"/>
  <c r="AZ153" i="14"/>
  <c r="AZ154" i="14"/>
  <c r="AZ155" i="14"/>
  <c r="AZ156" i="14"/>
  <c r="AZ157" i="14"/>
  <c r="AZ158" i="14"/>
  <c r="AZ159" i="14"/>
  <c r="AZ160" i="14"/>
  <c r="AZ161" i="14"/>
  <c r="AZ162" i="14"/>
  <c r="AZ163" i="14"/>
  <c r="AZ164" i="14"/>
  <c r="AZ165" i="14"/>
  <c r="AZ166" i="14"/>
  <c r="AZ167" i="14"/>
  <c r="AZ168" i="14"/>
  <c r="AZ169" i="14"/>
  <c r="AZ170" i="14"/>
  <c r="AZ171" i="14"/>
  <c r="AZ172" i="14"/>
  <c r="AZ173" i="14"/>
  <c r="AZ174" i="14"/>
  <c r="AZ175" i="14"/>
  <c r="AZ176" i="14"/>
  <c r="AZ177" i="14"/>
  <c r="AZ178" i="14"/>
  <c r="AZ179" i="14"/>
  <c r="AZ180" i="14"/>
  <c r="AZ181" i="14"/>
  <c r="AZ182" i="14"/>
  <c r="AZ183" i="14"/>
  <c r="AZ184" i="14"/>
  <c r="AZ185" i="14"/>
  <c r="AZ186" i="14"/>
  <c r="AZ187" i="14"/>
  <c r="AZ5" i="14"/>
  <c r="AR186" i="14"/>
  <c r="AR122" i="14"/>
  <c r="AR123" i="14"/>
  <c r="AR124" i="14"/>
  <c r="AR125" i="14"/>
  <c r="AR126" i="14"/>
  <c r="AR127" i="14"/>
  <c r="AR128" i="14"/>
  <c r="AR129" i="14"/>
  <c r="AR130" i="14"/>
  <c r="AR131" i="14"/>
  <c r="AR132" i="14"/>
  <c r="AR133" i="14"/>
  <c r="AR134" i="14"/>
  <c r="AR135" i="14"/>
  <c r="AR136" i="14"/>
  <c r="AR137" i="14"/>
  <c r="AR138" i="14"/>
  <c r="AR139" i="14"/>
  <c r="AR140" i="14"/>
  <c r="AR141" i="14"/>
  <c r="AR142" i="14"/>
  <c r="AR143" i="14"/>
  <c r="AR144" i="14"/>
  <c r="AR145" i="14"/>
  <c r="AR146" i="14"/>
  <c r="AR147" i="14"/>
  <c r="AR148" i="14"/>
  <c r="AR149" i="14"/>
  <c r="AR150" i="14"/>
  <c r="AR151" i="14"/>
  <c r="AR152" i="14"/>
  <c r="AR153" i="14"/>
  <c r="AR154" i="14"/>
  <c r="AR155" i="14"/>
  <c r="AR156" i="14"/>
  <c r="AR157" i="14"/>
  <c r="AR158" i="14"/>
  <c r="AR159" i="14"/>
  <c r="AR160" i="14"/>
  <c r="AR161" i="14"/>
  <c r="AR162" i="14"/>
  <c r="AR163" i="14"/>
  <c r="AR164" i="14"/>
  <c r="AR165" i="14"/>
  <c r="AR166" i="14"/>
  <c r="AR167" i="14"/>
  <c r="AR168" i="14"/>
  <c r="AR169" i="14"/>
  <c r="AR170" i="14"/>
  <c r="AR171" i="14"/>
  <c r="AR172" i="14"/>
  <c r="AR173" i="14"/>
  <c r="AR174" i="14"/>
  <c r="AR175" i="14"/>
  <c r="AR176" i="14"/>
  <c r="AR177" i="14"/>
  <c r="AR178" i="14"/>
  <c r="AR179" i="14"/>
  <c r="AR180" i="14"/>
  <c r="AR181" i="14"/>
  <c r="AR182" i="14"/>
  <c r="AR183" i="14"/>
  <c r="AR184" i="14"/>
  <c r="AR185" i="14"/>
  <c r="AR121" i="14"/>
  <c r="HG15" i="13" l="1"/>
  <c r="HQ15" i="13" s="1"/>
  <c r="N8" i="12" s="1"/>
  <c r="AM88" i="20"/>
  <c r="AN88" i="20"/>
  <c r="AO11" i="20"/>
  <c r="HG16" i="13"/>
  <c r="HQ16" i="13" s="1"/>
  <c r="N9" i="12" s="1"/>
  <c r="HG13" i="13"/>
  <c r="GW109" i="13"/>
  <c r="HQ109" i="13" s="1"/>
  <c r="N102" i="12" s="1"/>
  <c r="HG109" i="13"/>
  <c r="HG105" i="13"/>
  <c r="GW105" i="13"/>
  <c r="HQ105" i="13" s="1"/>
  <c r="N98" i="12" s="1"/>
  <c r="GW101" i="13"/>
  <c r="HQ101" i="13" s="1"/>
  <c r="N94" i="12" s="1"/>
  <c r="HG101" i="13"/>
  <c r="HG97" i="13"/>
  <c r="GW97" i="13"/>
  <c r="HQ97" i="13" s="1"/>
  <c r="N90" i="12" s="1"/>
  <c r="GW93" i="13"/>
  <c r="HQ93" i="13" s="1"/>
  <c r="N86" i="12" s="1"/>
  <c r="HG93" i="13"/>
  <c r="HG89" i="13"/>
  <c r="GW89" i="13"/>
  <c r="HQ89" i="13" s="1"/>
  <c r="N82" i="12" s="1"/>
  <c r="GW85" i="13"/>
  <c r="HQ85" i="13" s="1"/>
  <c r="N78" i="12" s="1"/>
  <c r="HG85" i="13"/>
  <c r="GW81" i="13"/>
  <c r="HQ81" i="13" s="1"/>
  <c r="N74" i="12" s="1"/>
  <c r="HG81" i="13"/>
  <c r="HG77" i="13"/>
  <c r="GW77" i="13"/>
  <c r="HQ77" i="13" s="1"/>
  <c r="N70" i="12" s="1"/>
  <c r="HG73" i="13"/>
  <c r="GW73" i="13"/>
  <c r="HQ73" i="13" s="1"/>
  <c r="N66" i="12" s="1"/>
  <c r="GW69" i="13"/>
  <c r="HQ69" i="13" s="1"/>
  <c r="N62" i="12" s="1"/>
  <c r="HG69" i="13"/>
  <c r="HG65" i="13"/>
  <c r="GW65" i="13"/>
  <c r="HQ65" i="13" s="1"/>
  <c r="N58" i="12" s="1"/>
  <c r="GW61" i="13"/>
  <c r="HQ61" i="13" s="1"/>
  <c r="N54" i="12" s="1"/>
  <c r="HG61" i="13"/>
  <c r="GW57" i="13"/>
  <c r="HQ57" i="13" s="1"/>
  <c r="N50" i="12" s="1"/>
  <c r="HG57" i="13"/>
  <c r="HG53" i="13"/>
  <c r="GW53" i="13"/>
  <c r="HQ53" i="13" s="1"/>
  <c r="N46" i="12" s="1"/>
  <c r="GW49" i="13"/>
  <c r="HQ49" i="13" s="1"/>
  <c r="N42" i="12" s="1"/>
  <c r="HG49" i="13"/>
  <c r="HG45" i="13"/>
  <c r="GW45" i="13"/>
  <c r="HQ45" i="13" s="1"/>
  <c r="N38" i="12" s="1"/>
  <c r="HG41" i="13"/>
  <c r="GW41" i="13"/>
  <c r="HQ41" i="13" s="1"/>
  <c r="N34" i="12" s="1"/>
  <c r="GW37" i="13"/>
  <c r="HQ37" i="13" s="1"/>
  <c r="N30" i="12" s="1"/>
  <c r="HG37" i="13"/>
  <c r="GW33" i="13"/>
  <c r="HQ33" i="13" s="1"/>
  <c r="N26" i="12" s="1"/>
  <c r="HG33" i="13"/>
  <c r="GW29" i="13"/>
  <c r="HQ29" i="13" s="1"/>
  <c r="N22" i="12" s="1"/>
  <c r="HG29" i="13"/>
  <c r="HG25" i="13"/>
  <c r="GW25" i="13"/>
  <c r="HQ25" i="13" s="1"/>
  <c r="N18" i="12" s="1"/>
  <c r="GW21" i="13"/>
  <c r="HQ21" i="13" s="1"/>
  <c r="N14" i="12" s="1"/>
  <c r="HG21" i="13"/>
  <c r="HG17" i="13"/>
  <c r="HQ17" i="13" s="1"/>
  <c r="N10" i="12" s="1"/>
  <c r="HG112" i="13"/>
  <c r="GW112" i="13"/>
  <c r="HQ112" i="13" s="1"/>
  <c r="N105" i="12" s="1"/>
  <c r="HG100" i="13"/>
  <c r="GW100" i="13"/>
  <c r="HQ100" i="13" s="1"/>
  <c r="N93" i="12" s="1"/>
  <c r="GW92" i="13"/>
  <c r="HQ92" i="13" s="1"/>
  <c r="N85" i="12" s="1"/>
  <c r="HG92" i="13"/>
  <c r="GW88" i="13"/>
  <c r="HQ88" i="13" s="1"/>
  <c r="N81" i="12" s="1"/>
  <c r="HG88" i="13"/>
  <c r="HG80" i="13"/>
  <c r="GW80" i="13"/>
  <c r="HQ80" i="13" s="1"/>
  <c r="N73" i="12" s="1"/>
  <c r="HG72" i="13"/>
  <c r="GW72" i="13"/>
  <c r="HQ72" i="13" s="1"/>
  <c r="N65" i="12" s="1"/>
  <c r="HG64" i="13"/>
  <c r="GW64" i="13"/>
  <c r="HQ64" i="13" s="1"/>
  <c r="N57" i="12" s="1"/>
  <c r="HG52" i="13"/>
  <c r="GW52" i="13"/>
  <c r="HQ52" i="13" s="1"/>
  <c r="N45" i="12" s="1"/>
  <c r="GW44" i="13"/>
  <c r="HQ44" i="13" s="1"/>
  <c r="N37" i="12" s="1"/>
  <c r="HG44" i="13"/>
  <c r="HG36" i="13"/>
  <c r="GW36" i="13"/>
  <c r="HQ36" i="13" s="1"/>
  <c r="N29" i="12" s="1"/>
  <c r="GW28" i="13"/>
  <c r="HQ28" i="13" s="1"/>
  <c r="N21" i="12" s="1"/>
  <c r="HG28" i="13"/>
  <c r="GW111" i="13"/>
  <c r="HQ111" i="13" s="1"/>
  <c r="N104" i="12" s="1"/>
  <c r="HG111" i="13"/>
  <c r="GW107" i="13"/>
  <c r="HQ107" i="13" s="1"/>
  <c r="N100" i="12" s="1"/>
  <c r="HG107" i="13"/>
  <c r="HG103" i="13"/>
  <c r="GW103" i="13"/>
  <c r="HQ103" i="13" s="1"/>
  <c r="N96" i="12" s="1"/>
  <c r="GW99" i="13"/>
  <c r="HQ99" i="13" s="1"/>
  <c r="N92" i="12" s="1"/>
  <c r="HG99" i="13"/>
  <c r="HG95" i="13"/>
  <c r="GW95" i="13"/>
  <c r="HQ95" i="13" s="1"/>
  <c r="N88" i="12" s="1"/>
  <c r="HG91" i="13"/>
  <c r="GW91" i="13"/>
  <c r="HQ91" i="13" s="1"/>
  <c r="N84" i="12" s="1"/>
  <c r="GW87" i="13"/>
  <c r="HQ87" i="13" s="1"/>
  <c r="N80" i="12" s="1"/>
  <c r="HG87" i="13"/>
  <c r="GW83" i="13"/>
  <c r="HQ83" i="13" s="1"/>
  <c r="N76" i="12" s="1"/>
  <c r="HG83" i="13"/>
  <c r="GW79" i="13"/>
  <c r="HQ79" i="13" s="1"/>
  <c r="N72" i="12" s="1"/>
  <c r="HG79" i="13"/>
  <c r="HG75" i="13"/>
  <c r="GW75" i="13"/>
  <c r="HQ75" i="13" s="1"/>
  <c r="N68" i="12" s="1"/>
  <c r="GW71" i="13"/>
  <c r="HQ71" i="13" s="1"/>
  <c r="N64" i="12" s="1"/>
  <c r="HG71" i="13"/>
  <c r="GW67" i="13"/>
  <c r="HQ67" i="13" s="1"/>
  <c r="N60" i="12" s="1"/>
  <c r="HG67" i="13"/>
  <c r="GW63" i="13"/>
  <c r="HQ63" i="13" s="1"/>
  <c r="N56" i="12" s="1"/>
  <c r="HG63" i="13"/>
  <c r="HG59" i="13"/>
  <c r="GW59" i="13"/>
  <c r="HQ59" i="13" s="1"/>
  <c r="N52" i="12" s="1"/>
  <c r="GW55" i="13"/>
  <c r="HQ55" i="13" s="1"/>
  <c r="N48" i="12" s="1"/>
  <c r="HG55" i="13"/>
  <c r="GW51" i="13"/>
  <c r="HQ51" i="13" s="1"/>
  <c r="N44" i="12" s="1"/>
  <c r="HG51" i="13"/>
  <c r="GW47" i="13"/>
  <c r="HQ47" i="13" s="1"/>
  <c r="N40" i="12" s="1"/>
  <c r="HG47" i="13"/>
  <c r="GW43" i="13"/>
  <c r="HQ43" i="13" s="1"/>
  <c r="N36" i="12" s="1"/>
  <c r="HG43" i="13"/>
  <c r="HG39" i="13"/>
  <c r="GW39" i="13"/>
  <c r="HQ39" i="13" s="1"/>
  <c r="N32" i="12" s="1"/>
  <c r="GW35" i="13"/>
  <c r="HQ35" i="13" s="1"/>
  <c r="N28" i="12" s="1"/>
  <c r="HG35" i="13"/>
  <c r="GW31" i="13"/>
  <c r="HQ31" i="13" s="1"/>
  <c r="N24" i="12" s="1"/>
  <c r="HG31" i="13"/>
  <c r="HG27" i="13"/>
  <c r="GW27" i="13"/>
  <c r="HQ27" i="13" s="1"/>
  <c r="N20" i="12" s="1"/>
  <c r="GW23" i="13"/>
  <c r="HQ23" i="13" s="1"/>
  <c r="N16" i="12" s="1"/>
  <c r="HG23" i="13"/>
  <c r="GW19" i="13"/>
  <c r="HQ19" i="13" s="1"/>
  <c r="N12" i="12" s="1"/>
  <c r="HG19" i="13"/>
  <c r="GW108" i="13"/>
  <c r="HQ108" i="13" s="1"/>
  <c r="N101" i="12" s="1"/>
  <c r="HG108" i="13"/>
  <c r="GW104" i="13"/>
  <c r="HQ104" i="13" s="1"/>
  <c r="N97" i="12" s="1"/>
  <c r="HG104" i="13"/>
  <c r="GW96" i="13"/>
  <c r="HQ96" i="13" s="1"/>
  <c r="N89" i="12" s="1"/>
  <c r="HG96" i="13"/>
  <c r="HG84" i="13"/>
  <c r="GW84" i="13"/>
  <c r="HQ84" i="13" s="1"/>
  <c r="N77" i="12" s="1"/>
  <c r="GW76" i="13"/>
  <c r="HQ76" i="13" s="1"/>
  <c r="N69" i="12" s="1"/>
  <c r="HG76" i="13"/>
  <c r="GW68" i="13"/>
  <c r="HQ68" i="13" s="1"/>
  <c r="N61" i="12" s="1"/>
  <c r="HG68" i="13"/>
  <c r="GW60" i="13"/>
  <c r="HQ60" i="13" s="1"/>
  <c r="N53" i="12" s="1"/>
  <c r="HG60" i="13"/>
  <c r="HG56" i="13"/>
  <c r="GW56" i="13"/>
  <c r="HQ56" i="13" s="1"/>
  <c r="N49" i="12" s="1"/>
  <c r="HG48" i="13"/>
  <c r="GW48" i="13"/>
  <c r="HQ48" i="13" s="1"/>
  <c r="N41" i="12" s="1"/>
  <c r="GW40" i="13"/>
  <c r="HQ40" i="13" s="1"/>
  <c r="N33" i="12" s="1"/>
  <c r="HG40" i="13"/>
  <c r="GW32" i="13"/>
  <c r="HQ32" i="13" s="1"/>
  <c r="N25" i="12" s="1"/>
  <c r="HG32" i="13"/>
  <c r="GW24" i="13"/>
  <c r="HQ24" i="13" s="1"/>
  <c r="N17" i="12" s="1"/>
  <c r="HG24" i="13"/>
  <c r="HG20" i="13"/>
  <c r="GW20" i="13"/>
  <c r="HQ20" i="13" s="1"/>
  <c r="N13" i="12" s="1"/>
  <c r="GW110" i="13"/>
  <c r="HQ110" i="13" s="1"/>
  <c r="N103" i="12" s="1"/>
  <c r="HG110" i="13"/>
  <c r="HG106" i="13"/>
  <c r="GW106" i="13"/>
  <c r="HQ106" i="13" s="1"/>
  <c r="N99" i="12" s="1"/>
  <c r="GW102" i="13"/>
  <c r="HQ102" i="13" s="1"/>
  <c r="N95" i="12" s="1"/>
  <c r="HG102" i="13"/>
  <c r="GW98" i="13"/>
  <c r="HQ98" i="13" s="1"/>
  <c r="N91" i="12" s="1"/>
  <c r="HG98" i="13"/>
  <c r="GW94" i="13"/>
  <c r="HQ94" i="13" s="1"/>
  <c r="N87" i="12" s="1"/>
  <c r="HG94" i="13"/>
  <c r="HG90" i="13"/>
  <c r="GW90" i="13"/>
  <c r="HQ90" i="13" s="1"/>
  <c r="N83" i="12" s="1"/>
  <c r="GW86" i="13"/>
  <c r="HQ86" i="13" s="1"/>
  <c r="N79" i="12" s="1"/>
  <c r="HG86" i="13"/>
  <c r="HG82" i="13"/>
  <c r="GW82" i="13"/>
  <c r="HQ82" i="13" s="1"/>
  <c r="N75" i="12" s="1"/>
  <c r="GW78" i="13"/>
  <c r="HQ78" i="13" s="1"/>
  <c r="N71" i="12" s="1"/>
  <c r="HG78" i="13"/>
  <c r="HG74" i="13"/>
  <c r="GW74" i="13"/>
  <c r="HQ74" i="13" s="1"/>
  <c r="N67" i="12" s="1"/>
  <c r="HG70" i="13"/>
  <c r="GW70" i="13"/>
  <c r="HQ70" i="13" s="1"/>
  <c r="N63" i="12" s="1"/>
  <c r="GW66" i="13"/>
  <c r="HQ66" i="13" s="1"/>
  <c r="N59" i="12" s="1"/>
  <c r="HG66" i="13"/>
  <c r="GW62" i="13"/>
  <c r="HQ62" i="13" s="1"/>
  <c r="N55" i="12" s="1"/>
  <c r="HG62" i="13"/>
  <c r="HG58" i="13"/>
  <c r="GW58" i="13"/>
  <c r="HQ58" i="13" s="1"/>
  <c r="N51" i="12" s="1"/>
  <c r="HG54" i="13"/>
  <c r="GW54" i="13"/>
  <c r="HQ54" i="13" s="1"/>
  <c r="N47" i="12" s="1"/>
  <c r="GW50" i="13"/>
  <c r="HQ50" i="13" s="1"/>
  <c r="N43" i="12" s="1"/>
  <c r="HG50" i="13"/>
  <c r="GW46" i="13"/>
  <c r="HQ46" i="13" s="1"/>
  <c r="N39" i="12" s="1"/>
  <c r="HG46" i="13"/>
  <c r="GW42" i="13"/>
  <c r="HQ42" i="13" s="1"/>
  <c r="N35" i="12" s="1"/>
  <c r="HG42" i="13"/>
  <c r="GW38" i="13"/>
  <c r="HQ38" i="13" s="1"/>
  <c r="N31" i="12" s="1"/>
  <c r="HG38" i="13"/>
  <c r="GW34" i="13"/>
  <c r="HQ34" i="13" s="1"/>
  <c r="N27" i="12" s="1"/>
  <c r="HG34" i="13"/>
  <c r="GW30" i="13"/>
  <c r="HQ30" i="13" s="1"/>
  <c r="N23" i="12" s="1"/>
  <c r="HG30" i="13"/>
  <c r="HG26" i="13"/>
  <c r="GW26" i="13"/>
  <c r="HQ26" i="13" s="1"/>
  <c r="N19" i="12" s="1"/>
  <c r="GW22" i="13"/>
  <c r="HQ22" i="13" s="1"/>
  <c r="N15" i="12" s="1"/>
  <c r="HG22" i="13"/>
  <c r="GW18" i="13"/>
  <c r="HQ18" i="13" s="1"/>
  <c r="N11" i="12" s="1"/>
  <c r="HG18" i="13"/>
  <c r="HG14" i="13"/>
  <c r="HQ14" i="13" s="1"/>
  <c r="N7" i="12" s="1"/>
  <c r="HJ15" i="13"/>
  <c r="HT15" i="13" s="1"/>
  <c r="Q8" i="12" s="1"/>
  <c r="HJ111" i="13"/>
  <c r="GZ111" i="13"/>
  <c r="HT111" i="13" s="1"/>
  <c r="Q104" i="12" s="1"/>
  <c r="Q104" i="20" s="1"/>
  <c r="HJ107" i="13"/>
  <c r="GZ107" i="13"/>
  <c r="HT107" i="13" s="1"/>
  <c r="Q100" i="12" s="1"/>
  <c r="Q100" i="20" s="1"/>
  <c r="HJ103" i="13"/>
  <c r="GZ103" i="13"/>
  <c r="HT103" i="13" s="1"/>
  <c r="Q96" i="12" s="1"/>
  <c r="Q96" i="20" s="1"/>
  <c r="HJ99" i="13"/>
  <c r="GZ99" i="13"/>
  <c r="HT99" i="13" s="1"/>
  <c r="Q92" i="12" s="1"/>
  <c r="Q92" i="20" s="1"/>
  <c r="HJ95" i="13"/>
  <c r="GZ95" i="13"/>
  <c r="HT95" i="13" s="1"/>
  <c r="Q88" i="12" s="1"/>
  <c r="Q88" i="20" s="1"/>
  <c r="HJ91" i="13"/>
  <c r="GZ91" i="13"/>
  <c r="HT91" i="13" s="1"/>
  <c r="Q84" i="12" s="1"/>
  <c r="Q84" i="20" s="1"/>
  <c r="HJ87" i="13"/>
  <c r="GZ87" i="13"/>
  <c r="HT87" i="13" s="1"/>
  <c r="Q80" i="12" s="1"/>
  <c r="Q80" i="20" s="1"/>
  <c r="HJ83" i="13"/>
  <c r="GZ83" i="13"/>
  <c r="HT83" i="13" s="1"/>
  <c r="Q76" i="12" s="1"/>
  <c r="HJ79" i="13"/>
  <c r="GZ79" i="13"/>
  <c r="HT79" i="13" s="1"/>
  <c r="Q72" i="12" s="1"/>
  <c r="HJ75" i="13"/>
  <c r="GZ75" i="13"/>
  <c r="HT75" i="13" s="1"/>
  <c r="Q68" i="12" s="1"/>
  <c r="HJ71" i="13"/>
  <c r="GZ71" i="13"/>
  <c r="HT71" i="13" s="1"/>
  <c r="Q64" i="12" s="1"/>
  <c r="HJ67" i="13"/>
  <c r="GZ67" i="13"/>
  <c r="HT67" i="13" s="1"/>
  <c r="Q60" i="12" s="1"/>
  <c r="HJ63" i="13"/>
  <c r="GZ63" i="13"/>
  <c r="HT63" i="13" s="1"/>
  <c r="Q56" i="12" s="1"/>
  <c r="HJ59" i="13"/>
  <c r="GZ59" i="13"/>
  <c r="HT59" i="13" s="1"/>
  <c r="Q52" i="12" s="1"/>
  <c r="HJ55" i="13"/>
  <c r="GZ55" i="13"/>
  <c r="HT55" i="13" s="1"/>
  <c r="Q48" i="12" s="1"/>
  <c r="HJ51" i="13"/>
  <c r="GZ51" i="13"/>
  <c r="HT51" i="13" s="1"/>
  <c r="Q44" i="12" s="1"/>
  <c r="HJ47" i="13"/>
  <c r="GZ47" i="13"/>
  <c r="HT47" i="13" s="1"/>
  <c r="Q40" i="12" s="1"/>
  <c r="HJ43" i="13"/>
  <c r="GZ43" i="13"/>
  <c r="HT43" i="13" s="1"/>
  <c r="Q36" i="12" s="1"/>
  <c r="HJ39" i="13"/>
  <c r="GZ39" i="13"/>
  <c r="HT39" i="13" s="1"/>
  <c r="Q32" i="12" s="1"/>
  <c r="HJ35" i="13"/>
  <c r="GZ35" i="13"/>
  <c r="HT35" i="13" s="1"/>
  <c r="Q28" i="12" s="1"/>
  <c r="HJ31" i="13"/>
  <c r="GZ31" i="13"/>
  <c r="HT31" i="13" s="1"/>
  <c r="Q24" i="12" s="1"/>
  <c r="HJ27" i="13"/>
  <c r="GZ27" i="13"/>
  <c r="HJ23" i="13"/>
  <c r="GZ23" i="13"/>
  <c r="HT23" i="13" s="1"/>
  <c r="Q16" i="12" s="1"/>
  <c r="HJ19" i="13"/>
  <c r="GZ19" i="13"/>
  <c r="HJ110" i="13"/>
  <c r="GZ110" i="13"/>
  <c r="HT110" i="13" s="1"/>
  <c r="Q103" i="12" s="1"/>
  <c r="Q103" i="20" s="1"/>
  <c r="HJ106" i="13"/>
  <c r="GZ106" i="13"/>
  <c r="HT106" i="13" s="1"/>
  <c r="Q99" i="12" s="1"/>
  <c r="Q99" i="20" s="1"/>
  <c r="HJ102" i="13"/>
  <c r="GZ102" i="13"/>
  <c r="HT102" i="13" s="1"/>
  <c r="Q95" i="12" s="1"/>
  <c r="Q95" i="20" s="1"/>
  <c r="HJ98" i="13"/>
  <c r="GZ98" i="13"/>
  <c r="HT98" i="13" s="1"/>
  <c r="Q91" i="12" s="1"/>
  <c r="Q91" i="20" s="1"/>
  <c r="HJ94" i="13"/>
  <c r="GZ94" i="13"/>
  <c r="HT94" i="13" s="1"/>
  <c r="Q87" i="12" s="1"/>
  <c r="Q87" i="20" s="1"/>
  <c r="HJ90" i="13"/>
  <c r="GZ90" i="13"/>
  <c r="HT90" i="13" s="1"/>
  <c r="Q83" i="12" s="1"/>
  <c r="Q83" i="20" s="1"/>
  <c r="HJ86" i="13"/>
  <c r="GZ86" i="13"/>
  <c r="HT86" i="13" s="1"/>
  <c r="Q79" i="12" s="1"/>
  <c r="Q79" i="20" s="1"/>
  <c r="HJ82" i="13"/>
  <c r="GZ82" i="13"/>
  <c r="HT82" i="13" s="1"/>
  <c r="Q75" i="12" s="1"/>
  <c r="HJ78" i="13"/>
  <c r="GZ78" i="13"/>
  <c r="HT78" i="13" s="1"/>
  <c r="Q71" i="12" s="1"/>
  <c r="HJ74" i="13"/>
  <c r="GZ74" i="13"/>
  <c r="HT74" i="13" s="1"/>
  <c r="Q67" i="12" s="1"/>
  <c r="HJ70" i="13"/>
  <c r="GZ70" i="13"/>
  <c r="HT70" i="13" s="1"/>
  <c r="Q63" i="12" s="1"/>
  <c r="HJ66" i="13"/>
  <c r="GZ66" i="13"/>
  <c r="HT66" i="13" s="1"/>
  <c r="Q59" i="12" s="1"/>
  <c r="HJ62" i="13"/>
  <c r="GZ62" i="13"/>
  <c r="HT62" i="13" s="1"/>
  <c r="Q55" i="12" s="1"/>
  <c r="HJ58" i="13"/>
  <c r="GZ58" i="13"/>
  <c r="HT58" i="13" s="1"/>
  <c r="Q51" i="12" s="1"/>
  <c r="HJ54" i="13"/>
  <c r="GZ54" i="13"/>
  <c r="HT54" i="13" s="1"/>
  <c r="Q47" i="12" s="1"/>
  <c r="HJ50" i="13"/>
  <c r="GZ50" i="13"/>
  <c r="HT50" i="13" s="1"/>
  <c r="Q43" i="12" s="1"/>
  <c r="HJ46" i="13"/>
  <c r="GZ46" i="13"/>
  <c r="HT46" i="13" s="1"/>
  <c r="Q39" i="12" s="1"/>
  <c r="HJ42" i="13"/>
  <c r="GZ42" i="13"/>
  <c r="HT42" i="13" s="1"/>
  <c r="Q35" i="12" s="1"/>
  <c r="HJ38" i="13"/>
  <c r="GZ38" i="13"/>
  <c r="HT38" i="13" s="1"/>
  <c r="Q31" i="12" s="1"/>
  <c r="HJ34" i="13"/>
  <c r="GZ34" i="13"/>
  <c r="HT34" i="13" s="1"/>
  <c r="Q27" i="12" s="1"/>
  <c r="HJ30" i="13"/>
  <c r="GZ30" i="13"/>
  <c r="HT30" i="13" s="1"/>
  <c r="Q23" i="12" s="1"/>
  <c r="HJ26" i="13"/>
  <c r="GZ26" i="13"/>
  <c r="HJ22" i="13"/>
  <c r="GZ22" i="13"/>
  <c r="HT22" i="13" s="1"/>
  <c r="Q15" i="12" s="1"/>
  <c r="HJ18" i="13"/>
  <c r="GZ18" i="13"/>
  <c r="HJ14" i="13"/>
  <c r="HT14" i="13" s="1"/>
  <c r="Q7" i="12" s="1"/>
  <c r="DA11" i="13"/>
  <c r="HJ12" i="13" s="1"/>
  <c r="HT12" i="13" s="1"/>
  <c r="Q5" i="12" s="1"/>
  <c r="HJ13" i="13"/>
  <c r="HT13" i="13" s="1"/>
  <c r="Q6" i="12" s="1"/>
  <c r="HJ109" i="13"/>
  <c r="GZ109" i="13"/>
  <c r="HT109" i="13" s="1"/>
  <c r="Q102" i="12" s="1"/>
  <c r="Q102" i="20" s="1"/>
  <c r="HJ105" i="13"/>
  <c r="GZ105" i="13"/>
  <c r="HT105" i="13" s="1"/>
  <c r="Q98" i="12" s="1"/>
  <c r="Q98" i="20" s="1"/>
  <c r="HJ101" i="13"/>
  <c r="GZ101" i="13"/>
  <c r="HT101" i="13" s="1"/>
  <c r="Q94" i="12" s="1"/>
  <c r="Q94" i="20" s="1"/>
  <c r="HJ97" i="13"/>
  <c r="GZ97" i="13"/>
  <c r="HT97" i="13" s="1"/>
  <c r="Q90" i="12" s="1"/>
  <c r="Q90" i="20" s="1"/>
  <c r="HJ93" i="13"/>
  <c r="GZ93" i="13"/>
  <c r="HT93" i="13" s="1"/>
  <c r="Q86" i="12" s="1"/>
  <c r="Q86" i="20" s="1"/>
  <c r="HJ89" i="13"/>
  <c r="GZ89" i="13"/>
  <c r="HT89" i="13" s="1"/>
  <c r="Q82" i="12" s="1"/>
  <c r="Q82" i="20" s="1"/>
  <c r="HJ85" i="13"/>
  <c r="GZ85" i="13"/>
  <c r="HT85" i="13" s="1"/>
  <c r="Q78" i="12" s="1"/>
  <c r="Q78" i="20" s="1"/>
  <c r="HJ81" i="13"/>
  <c r="GZ81" i="13"/>
  <c r="HT81" i="13" s="1"/>
  <c r="Q74" i="12" s="1"/>
  <c r="HJ77" i="13"/>
  <c r="GZ77" i="13"/>
  <c r="HT77" i="13" s="1"/>
  <c r="Q70" i="12" s="1"/>
  <c r="HJ73" i="13"/>
  <c r="GZ73" i="13"/>
  <c r="HT73" i="13" s="1"/>
  <c r="Q66" i="12" s="1"/>
  <c r="HJ69" i="13"/>
  <c r="GZ69" i="13"/>
  <c r="HT69" i="13" s="1"/>
  <c r="Q62" i="12" s="1"/>
  <c r="HJ65" i="13"/>
  <c r="GZ65" i="13"/>
  <c r="HT65" i="13" s="1"/>
  <c r="Q58" i="12" s="1"/>
  <c r="HJ61" i="13"/>
  <c r="GZ61" i="13"/>
  <c r="HT61" i="13" s="1"/>
  <c r="Q54" i="12" s="1"/>
  <c r="HJ57" i="13"/>
  <c r="GZ57" i="13"/>
  <c r="HT57" i="13" s="1"/>
  <c r="Q50" i="12" s="1"/>
  <c r="HJ53" i="13"/>
  <c r="GZ53" i="13"/>
  <c r="HT53" i="13" s="1"/>
  <c r="Q46" i="12" s="1"/>
  <c r="HJ49" i="13"/>
  <c r="GZ49" i="13"/>
  <c r="HT49" i="13" s="1"/>
  <c r="Q42" i="12" s="1"/>
  <c r="HJ45" i="13"/>
  <c r="GZ45" i="13"/>
  <c r="HT45" i="13" s="1"/>
  <c r="Q38" i="12" s="1"/>
  <c r="HJ41" i="13"/>
  <c r="GZ41" i="13"/>
  <c r="HT41" i="13" s="1"/>
  <c r="Q34" i="12" s="1"/>
  <c r="HJ37" i="13"/>
  <c r="GZ37" i="13"/>
  <c r="HT37" i="13" s="1"/>
  <c r="Q30" i="12" s="1"/>
  <c r="HJ33" i="13"/>
  <c r="GZ33" i="13"/>
  <c r="HT33" i="13" s="1"/>
  <c r="Q26" i="12" s="1"/>
  <c r="HJ29" i="13"/>
  <c r="GZ29" i="13"/>
  <c r="HT29" i="13" s="1"/>
  <c r="Q22" i="12" s="1"/>
  <c r="HJ25" i="13"/>
  <c r="GZ25" i="13"/>
  <c r="HJ21" i="13"/>
  <c r="GZ21" i="13"/>
  <c r="HT21" i="13" s="1"/>
  <c r="Q14" i="12" s="1"/>
  <c r="HJ17" i="13"/>
  <c r="HT17" i="13" s="1"/>
  <c r="Q10" i="12" s="1"/>
  <c r="HJ112" i="13"/>
  <c r="GZ112" i="13"/>
  <c r="HT112" i="13" s="1"/>
  <c r="Q105" i="12" s="1"/>
  <c r="Q105" i="20" s="1"/>
  <c r="HJ108" i="13"/>
  <c r="GZ108" i="13"/>
  <c r="HT108" i="13" s="1"/>
  <c r="Q101" i="12" s="1"/>
  <c r="Q101" i="20" s="1"/>
  <c r="HJ104" i="13"/>
  <c r="GZ104" i="13"/>
  <c r="HT104" i="13" s="1"/>
  <c r="Q97" i="12" s="1"/>
  <c r="Q97" i="20" s="1"/>
  <c r="HJ100" i="13"/>
  <c r="GZ100" i="13"/>
  <c r="HT100" i="13" s="1"/>
  <c r="Q93" i="12" s="1"/>
  <c r="Q93" i="20" s="1"/>
  <c r="HJ96" i="13"/>
  <c r="GZ96" i="13"/>
  <c r="HT96" i="13" s="1"/>
  <c r="Q89" i="12" s="1"/>
  <c r="Q89" i="20" s="1"/>
  <c r="HJ92" i="13"/>
  <c r="GZ92" i="13"/>
  <c r="HT92" i="13" s="1"/>
  <c r="Q85" i="12" s="1"/>
  <c r="Q85" i="20" s="1"/>
  <c r="HJ88" i="13"/>
  <c r="GZ88" i="13"/>
  <c r="HT88" i="13" s="1"/>
  <c r="Q81" i="12" s="1"/>
  <c r="Q81" i="20" s="1"/>
  <c r="HJ84" i="13"/>
  <c r="GZ84" i="13"/>
  <c r="HT84" i="13" s="1"/>
  <c r="Q77" i="12" s="1"/>
  <c r="HJ80" i="13"/>
  <c r="GZ80" i="13"/>
  <c r="HT80" i="13" s="1"/>
  <c r="Q73" i="12" s="1"/>
  <c r="HJ76" i="13"/>
  <c r="GZ76" i="13"/>
  <c r="HT76" i="13" s="1"/>
  <c r="Q69" i="12" s="1"/>
  <c r="HJ72" i="13"/>
  <c r="GZ72" i="13"/>
  <c r="HT72" i="13" s="1"/>
  <c r="Q65" i="12" s="1"/>
  <c r="HJ68" i="13"/>
  <c r="GZ68" i="13"/>
  <c r="HT68" i="13" s="1"/>
  <c r="Q61" i="12" s="1"/>
  <c r="HJ64" i="13"/>
  <c r="GZ64" i="13"/>
  <c r="HT64" i="13" s="1"/>
  <c r="Q57" i="12" s="1"/>
  <c r="HJ60" i="13"/>
  <c r="GZ60" i="13"/>
  <c r="HT60" i="13" s="1"/>
  <c r="Q53" i="12" s="1"/>
  <c r="HJ56" i="13"/>
  <c r="GZ56" i="13"/>
  <c r="HT56" i="13" s="1"/>
  <c r="Q49" i="12" s="1"/>
  <c r="HJ52" i="13"/>
  <c r="GZ52" i="13"/>
  <c r="HT52" i="13" s="1"/>
  <c r="Q45" i="12" s="1"/>
  <c r="HJ48" i="13"/>
  <c r="GZ48" i="13"/>
  <c r="HT48" i="13" s="1"/>
  <c r="Q41" i="12" s="1"/>
  <c r="HJ44" i="13"/>
  <c r="GZ44" i="13"/>
  <c r="HT44" i="13" s="1"/>
  <c r="Q37" i="12" s="1"/>
  <c r="HJ40" i="13"/>
  <c r="GZ40" i="13"/>
  <c r="HT40" i="13" s="1"/>
  <c r="Q33" i="12" s="1"/>
  <c r="HJ36" i="13"/>
  <c r="GZ36" i="13"/>
  <c r="HT36" i="13" s="1"/>
  <c r="Q29" i="12" s="1"/>
  <c r="HJ32" i="13"/>
  <c r="GZ32" i="13"/>
  <c r="HT32" i="13" s="1"/>
  <c r="Q25" i="12" s="1"/>
  <c r="HJ28" i="13"/>
  <c r="GZ28" i="13"/>
  <c r="HT28" i="13" s="1"/>
  <c r="Q21" i="12" s="1"/>
  <c r="HJ24" i="13"/>
  <c r="GZ24" i="13"/>
  <c r="HJ20" i="13"/>
  <c r="GZ20" i="13"/>
  <c r="HT20" i="13" s="1"/>
  <c r="Q13" i="12" s="1"/>
  <c r="HJ16" i="13"/>
  <c r="HT16" i="13" s="1"/>
  <c r="Q9" i="12" s="1"/>
  <c r="CZ121" i="14"/>
  <c r="CW120" i="14"/>
  <c r="BD112" i="14"/>
  <c r="BF113" i="14"/>
  <c r="AN89" i="20" l="1"/>
  <c r="AM89" i="20"/>
  <c r="AO12" i="20"/>
  <c r="HT26" i="13"/>
  <c r="Q19" i="12" s="1"/>
  <c r="Q19" i="20" s="1"/>
  <c r="HT27" i="13"/>
  <c r="Q20" i="12" s="1"/>
  <c r="Q20" i="20" s="1"/>
  <c r="HT25" i="13"/>
  <c r="Q18" i="12" s="1"/>
  <c r="Q18" i="20" s="1"/>
  <c r="HT24" i="13"/>
  <c r="Q17" i="12" s="1"/>
  <c r="Q17" i="20" s="1"/>
  <c r="HT18" i="13"/>
  <c r="Q11" i="12" s="1"/>
  <c r="Q11" i="20" s="1"/>
  <c r="HT19" i="13"/>
  <c r="Q12" i="12" s="1"/>
  <c r="Q12" i="20" s="1"/>
  <c r="HQ13" i="13"/>
  <c r="N6" i="12" s="1"/>
  <c r="Q14" i="20"/>
  <c r="Q22" i="20"/>
  <c r="Q7" i="20"/>
  <c r="Q8" i="20"/>
  <c r="Q6" i="20"/>
  <c r="Q9" i="20"/>
  <c r="Q13" i="20"/>
  <c r="Q21" i="20"/>
  <c r="Q10" i="20"/>
  <c r="Q5" i="20"/>
  <c r="Q15" i="20"/>
  <c r="Q16" i="20"/>
  <c r="HG116" i="13"/>
  <c r="DA10" i="13"/>
  <c r="HJ11" i="13" s="1"/>
  <c r="HT11" i="13" s="1"/>
  <c r="Q4" i="12" s="1"/>
  <c r="BD111" i="14"/>
  <c r="BF112" i="14"/>
  <c r="CW119" i="14"/>
  <c r="CZ120" i="14"/>
  <c r="CN127" i="14"/>
  <c r="N108" i="12" l="1"/>
  <c r="N110" i="12"/>
  <c r="N112" i="12"/>
  <c r="N111" i="12"/>
  <c r="N109" i="12"/>
  <c r="E113" i="12"/>
  <c r="AM90" i="20"/>
  <c r="AN90" i="20"/>
  <c r="N6" i="20"/>
  <c r="N7" i="20" s="1"/>
  <c r="N8" i="20" s="1"/>
  <c r="N9" i="20" s="1"/>
  <c r="N10" i="20" s="1"/>
  <c r="N11" i="20" s="1"/>
  <c r="N12" i="20" s="1"/>
  <c r="N13" i="20" s="1"/>
  <c r="N14" i="20" s="1"/>
  <c r="N15" i="20" s="1"/>
  <c r="N16" i="20" s="1"/>
  <c r="N17" i="20" s="1"/>
  <c r="N18" i="20" s="1"/>
  <c r="N19" i="20" s="1"/>
  <c r="N20" i="20" s="1"/>
  <c r="N21" i="20" s="1"/>
  <c r="N22" i="20" s="1"/>
  <c r="N23" i="20" s="1"/>
  <c r="N24" i="20" s="1"/>
  <c r="N25" i="20" s="1"/>
  <c r="N26" i="20" s="1"/>
  <c r="N27" i="20" s="1"/>
  <c r="N28" i="20" s="1"/>
  <c r="N29" i="20" s="1"/>
  <c r="N30" i="20" s="1"/>
  <c r="N31" i="20" s="1"/>
  <c r="N32" i="20" s="1"/>
  <c r="N33" i="20" s="1"/>
  <c r="N34" i="20" s="1"/>
  <c r="N35" i="20" s="1"/>
  <c r="N36" i="20" s="1"/>
  <c r="N37" i="20" s="1"/>
  <c r="N38" i="20" s="1"/>
  <c r="N39" i="20" s="1"/>
  <c r="N40" i="20" s="1"/>
  <c r="N41" i="20" s="1"/>
  <c r="N42" i="20" s="1"/>
  <c r="N43" i="20" s="1"/>
  <c r="N44" i="20" s="1"/>
  <c r="N45" i="20" s="1"/>
  <c r="N46" i="20" s="1"/>
  <c r="N47" i="20" s="1"/>
  <c r="N48" i="20" s="1"/>
  <c r="N49" i="20" s="1"/>
  <c r="N50" i="20" s="1"/>
  <c r="N51" i="20" s="1"/>
  <c r="N52" i="20" s="1"/>
  <c r="N53" i="20" s="1"/>
  <c r="N54" i="20" s="1"/>
  <c r="N55" i="20" s="1"/>
  <c r="N56" i="20" s="1"/>
  <c r="N57" i="20" s="1"/>
  <c r="N58" i="20" s="1"/>
  <c r="N59" i="20" s="1"/>
  <c r="N60" i="20" s="1"/>
  <c r="N61" i="20" s="1"/>
  <c r="N62" i="20" s="1"/>
  <c r="N63" i="20" s="1"/>
  <c r="N64" i="20" s="1"/>
  <c r="N65" i="20" s="1"/>
  <c r="N66" i="20" s="1"/>
  <c r="N67" i="20" s="1"/>
  <c r="N68" i="20" s="1"/>
  <c r="N69" i="20" s="1"/>
  <c r="N70" i="20" s="1"/>
  <c r="N71" i="20" s="1"/>
  <c r="N72" i="20" s="1"/>
  <c r="N73" i="20" s="1"/>
  <c r="N74" i="20" s="1"/>
  <c r="N75" i="20" s="1"/>
  <c r="N76" i="20" s="1"/>
  <c r="N77" i="20" s="1"/>
  <c r="N78" i="20" s="1"/>
  <c r="N79" i="20" s="1"/>
  <c r="N80" i="20" s="1"/>
  <c r="N81" i="20" s="1"/>
  <c r="N82" i="20" s="1"/>
  <c r="N83" i="20" s="1"/>
  <c r="N84" i="20" s="1"/>
  <c r="N85" i="20" s="1"/>
  <c r="N86" i="20" s="1"/>
  <c r="N87" i="20" s="1"/>
  <c r="N88" i="20" s="1"/>
  <c r="N89" i="20" s="1"/>
  <c r="N90" i="20" s="1"/>
  <c r="N91" i="20" s="1"/>
  <c r="N92" i="20" s="1"/>
  <c r="N93" i="20" s="1"/>
  <c r="N94" i="20" s="1"/>
  <c r="N95" i="20" s="1"/>
  <c r="N96" i="20" s="1"/>
  <c r="N97" i="20" s="1"/>
  <c r="N98" i="20" s="1"/>
  <c r="N99" i="20" s="1"/>
  <c r="N100" i="20" s="1"/>
  <c r="N101" i="20" s="1"/>
  <c r="N102" i="20" s="1"/>
  <c r="N103" i="20" s="1"/>
  <c r="N104" i="20" s="1"/>
  <c r="N105" i="20" s="1"/>
  <c r="AO13" i="20"/>
  <c r="Q4" i="20"/>
  <c r="DA9" i="13"/>
  <c r="DA8" i="13" s="1"/>
  <c r="DA7" i="13" s="1"/>
  <c r="DA6" i="13" s="1"/>
  <c r="DA5" i="13" s="1"/>
  <c r="CW118" i="14"/>
  <c r="CZ119" i="14"/>
  <c r="BD110" i="14"/>
  <c r="BF111" i="14"/>
  <c r="EE127" i="14"/>
  <c r="CQ127" i="14"/>
  <c r="EG127" i="14" s="1"/>
  <c r="CN126" i="14"/>
  <c r="AN91" i="20" l="1"/>
  <c r="AM91" i="20"/>
  <c r="AO14" i="20"/>
  <c r="HJ10" i="13"/>
  <c r="HT10" i="13" s="1"/>
  <c r="Q3" i="12" s="1"/>
  <c r="BD109" i="14"/>
  <c r="BF110" i="14"/>
  <c r="CW117" i="14"/>
  <c r="CZ118" i="14"/>
  <c r="EE126" i="14"/>
  <c r="CQ126" i="14"/>
  <c r="EG126" i="14" s="1"/>
  <c r="CN125" i="14"/>
  <c r="CQ125" i="14" s="1"/>
  <c r="EG125" i="14" s="1"/>
  <c r="Q112" i="12" l="1"/>
  <c r="Q111" i="12"/>
  <c r="Q109" i="12"/>
  <c r="H113" i="12"/>
  <c r="Q108" i="12"/>
  <c r="Q110" i="12"/>
  <c r="AN92" i="20"/>
  <c r="AM92" i="20"/>
  <c r="AO15" i="20"/>
  <c r="Q3" i="20"/>
  <c r="HJ116" i="13"/>
  <c r="BD108" i="14"/>
  <c r="BF109" i="14"/>
  <c r="CW116" i="14"/>
  <c r="CZ117" i="14"/>
  <c r="EE125" i="14"/>
  <c r="CN124" i="14"/>
  <c r="CQ124" i="14" s="1"/>
  <c r="AE185" i="14"/>
  <c r="AF185" i="14" s="1"/>
  <c r="AE184" i="14"/>
  <c r="AF184" i="14" s="1"/>
  <c r="AE183" i="14"/>
  <c r="AF183" i="14" s="1"/>
  <c r="AE181" i="14"/>
  <c r="AF181" i="14" s="1"/>
  <c r="AE179" i="14"/>
  <c r="AF179" i="14" s="1"/>
  <c r="AE178" i="14"/>
  <c r="AF178" i="14" s="1"/>
  <c r="AE177" i="14"/>
  <c r="AF177" i="14" s="1"/>
  <c r="AE175" i="14"/>
  <c r="AF175" i="14" s="1"/>
  <c r="AE173" i="14"/>
  <c r="AF173" i="14" s="1"/>
  <c r="AE171" i="14"/>
  <c r="AF171" i="14" s="1"/>
  <c r="AE170" i="14"/>
  <c r="AF170" i="14" s="1"/>
  <c r="AE169" i="14"/>
  <c r="AF169" i="14" s="1"/>
  <c r="AE167" i="14"/>
  <c r="AF167" i="14" s="1"/>
  <c r="AE165" i="14"/>
  <c r="AE163" i="14"/>
  <c r="AE161" i="14"/>
  <c r="AE159" i="14"/>
  <c r="AE157" i="14"/>
  <c r="AE155" i="14"/>
  <c r="AE153" i="14"/>
  <c r="AE151" i="14"/>
  <c r="AE149" i="14"/>
  <c r="AE147" i="14"/>
  <c r="AE145" i="14"/>
  <c r="AE143" i="14"/>
  <c r="AE141" i="14"/>
  <c r="AE139" i="14"/>
  <c r="AE137" i="14"/>
  <c r="AE135" i="14"/>
  <c r="AE133" i="14"/>
  <c r="AE131" i="14"/>
  <c r="AE129" i="14"/>
  <c r="AE127" i="14"/>
  <c r="AE125" i="14"/>
  <c r="AE124" i="14"/>
  <c r="CA187" i="14"/>
  <c r="BA187" i="14"/>
  <c r="R187" i="14"/>
  <c r="T187" i="14" s="1"/>
  <c r="V187" i="14" s="1"/>
  <c r="Q187" i="14"/>
  <c r="S187" i="14" s="1"/>
  <c r="G187" i="14"/>
  <c r="F187" i="14"/>
  <c r="DV186" i="14"/>
  <c r="DR186" i="14"/>
  <c r="DW186" i="14" s="1"/>
  <c r="CA186" i="14"/>
  <c r="BJ186" i="14"/>
  <c r="BJ188" i="14" s="1"/>
  <c r="BA186" i="14"/>
  <c r="AS186" i="14"/>
  <c r="R186" i="14"/>
  <c r="T186" i="14" s="1"/>
  <c r="V186" i="14" s="1"/>
  <c r="Q186" i="14"/>
  <c r="S186" i="14" s="1"/>
  <c r="G186" i="14"/>
  <c r="F186" i="14"/>
  <c r="DV185" i="14"/>
  <c r="DR185" i="14"/>
  <c r="DW185" i="14" s="1"/>
  <c r="CA185" i="14"/>
  <c r="BA185" i="14"/>
  <c r="AS185" i="14"/>
  <c r="AH185" i="14"/>
  <c r="R185" i="14"/>
  <c r="T185" i="14" s="1"/>
  <c r="V185" i="14" s="1"/>
  <c r="Q185" i="14"/>
  <c r="S185" i="14" s="1"/>
  <c r="U185" i="14" s="1"/>
  <c r="G185" i="14"/>
  <c r="F185" i="14"/>
  <c r="DV184" i="14"/>
  <c r="EI184" i="14" s="1"/>
  <c r="DR184" i="14"/>
  <c r="DW184" i="14" s="1"/>
  <c r="DG184" i="14"/>
  <c r="DF184" i="14"/>
  <c r="DK184" i="14" s="1"/>
  <c r="CA184" i="14"/>
  <c r="BJ184" i="14"/>
  <c r="BA184" i="14"/>
  <c r="AS184" i="14"/>
  <c r="AH184" i="14"/>
  <c r="R184" i="14"/>
  <c r="T184" i="14" s="1"/>
  <c r="Q184" i="14"/>
  <c r="S184" i="14" s="1"/>
  <c r="G184" i="14"/>
  <c r="AC105" i="12" s="1"/>
  <c r="F184" i="14"/>
  <c r="DV183" i="14"/>
  <c r="EI183" i="14" s="1"/>
  <c r="DR183" i="14"/>
  <c r="DW183" i="14" s="1"/>
  <c r="CA183" i="14"/>
  <c r="BA183" i="14"/>
  <c r="AS183" i="14"/>
  <c r="AH183" i="14"/>
  <c r="R183" i="14"/>
  <c r="T183" i="14" s="1"/>
  <c r="Q183" i="14"/>
  <c r="S183" i="14" s="1"/>
  <c r="G183" i="14"/>
  <c r="F183" i="14"/>
  <c r="DV182" i="14"/>
  <c r="EI182" i="14" s="1"/>
  <c r="DR182" i="14"/>
  <c r="DW182" i="14" s="1"/>
  <c r="CA182" i="14"/>
  <c r="BJ182" i="14"/>
  <c r="BA182" i="14"/>
  <c r="AS182" i="14"/>
  <c r="AH182" i="14"/>
  <c r="R182" i="14"/>
  <c r="T182" i="14" s="1"/>
  <c r="Q182" i="14"/>
  <c r="S182" i="14" s="1"/>
  <c r="G182" i="14"/>
  <c r="F182" i="14"/>
  <c r="DV181" i="14"/>
  <c r="EI181" i="14" s="1"/>
  <c r="DR181" i="14"/>
  <c r="DW181" i="14" s="1"/>
  <c r="CA181" i="14"/>
  <c r="BA181" i="14"/>
  <c r="AS181" i="14"/>
  <c r="AH181" i="14"/>
  <c r="R181" i="14"/>
  <c r="T181" i="14" s="1"/>
  <c r="Q181" i="14"/>
  <c r="S181" i="14" s="1"/>
  <c r="G181" i="14"/>
  <c r="F181" i="14"/>
  <c r="DV180" i="14"/>
  <c r="EI180" i="14" s="1"/>
  <c r="DR180" i="14"/>
  <c r="DW180" i="14" s="1"/>
  <c r="DG180" i="14"/>
  <c r="DL180" i="14" s="1"/>
  <c r="DF180" i="14"/>
  <c r="DK180" i="14" s="1"/>
  <c r="CA180" i="14"/>
  <c r="BJ180" i="14"/>
  <c r="BA180" i="14"/>
  <c r="AS180" i="14"/>
  <c r="AH180" i="14"/>
  <c r="R180" i="14"/>
  <c r="T180" i="14" s="1"/>
  <c r="Q180" i="14"/>
  <c r="S180" i="14" s="1"/>
  <c r="G180" i="14"/>
  <c r="F180" i="14"/>
  <c r="DV179" i="14"/>
  <c r="EI179" i="14" s="1"/>
  <c r="DR179" i="14"/>
  <c r="DW179" i="14" s="1"/>
  <c r="CA179" i="14"/>
  <c r="BA179" i="14"/>
  <c r="AS179" i="14"/>
  <c r="AH179" i="14"/>
  <c r="R179" i="14"/>
  <c r="T179" i="14" s="1"/>
  <c r="Q179" i="14"/>
  <c r="S179" i="14" s="1"/>
  <c r="G179" i="14"/>
  <c r="F179" i="14"/>
  <c r="DV178" i="14"/>
  <c r="EI178" i="14" s="1"/>
  <c r="DR178" i="14"/>
  <c r="DW178" i="14" s="1"/>
  <c r="CA178" i="14"/>
  <c r="BJ178" i="14"/>
  <c r="BA178" i="14"/>
  <c r="AS178" i="14"/>
  <c r="AH178" i="14"/>
  <c r="R178" i="14"/>
  <c r="T178" i="14" s="1"/>
  <c r="Q178" i="14"/>
  <c r="S178" i="14" s="1"/>
  <c r="G178" i="14"/>
  <c r="F178" i="14"/>
  <c r="DV177" i="14"/>
  <c r="EI177" i="14" s="1"/>
  <c r="DR177" i="14"/>
  <c r="DW177" i="14" s="1"/>
  <c r="CA177" i="14"/>
  <c r="BA177" i="14"/>
  <c r="AS177" i="14"/>
  <c r="AH177" i="14"/>
  <c r="R177" i="14"/>
  <c r="T177" i="14" s="1"/>
  <c r="Q177" i="14"/>
  <c r="S177" i="14" s="1"/>
  <c r="G177" i="14"/>
  <c r="F177" i="14"/>
  <c r="DV176" i="14"/>
  <c r="EI176" i="14" s="1"/>
  <c r="DR176" i="14"/>
  <c r="DW176" i="14" s="1"/>
  <c r="DG176" i="14"/>
  <c r="DF176" i="14"/>
  <c r="DK176" i="14" s="1"/>
  <c r="CA176" i="14"/>
  <c r="BJ176" i="14"/>
  <c r="BA176" i="14"/>
  <c r="AS176" i="14"/>
  <c r="AH176" i="14"/>
  <c r="R176" i="14"/>
  <c r="T176" i="14" s="1"/>
  <c r="Q176" i="14"/>
  <c r="S176" i="14" s="1"/>
  <c r="G176" i="14"/>
  <c r="F176" i="14"/>
  <c r="DV175" i="14"/>
  <c r="EI175" i="14" s="1"/>
  <c r="DR175" i="14"/>
  <c r="DW175" i="14" s="1"/>
  <c r="CA175" i="14"/>
  <c r="BA175" i="14"/>
  <c r="AS175" i="14"/>
  <c r="AH175" i="14"/>
  <c r="R175" i="14"/>
  <c r="T175" i="14" s="1"/>
  <c r="Q175" i="14"/>
  <c r="S175" i="14" s="1"/>
  <c r="G175" i="14"/>
  <c r="F175" i="14"/>
  <c r="DV174" i="14"/>
  <c r="EI174" i="14" s="1"/>
  <c r="DR174" i="14"/>
  <c r="DW174" i="14" s="1"/>
  <c r="CA174" i="14"/>
  <c r="BJ174" i="14"/>
  <c r="BA174" i="14"/>
  <c r="AS174" i="14"/>
  <c r="AH174" i="14"/>
  <c r="R174" i="14"/>
  <c r="T174" i="14" s="1"/>
  <c r="Q174" i="14"/>
  <c r="S174" i="14" s="1"/>
  <c r="G174" i="14"/>
  <c r="F174" i="14"/>
  <c r="DV173" i="14"/>
  <c r="EI173" i="14" s="1"/>
  <c r="DR173" i="14"/>
  <c r="DW173" i="14" s="1"/>
  <c r="CA173" i="14"/>
  <c r="BA173" i="14"/>
  <c r="AS173" i="14"/>
  <c r="AH173" i="14"/>
  <c r="R173" i="14"/>
  <c r="T173" i="14" s="1"/>
  <c r="Q173" i="14"/>
  <c r="S173" i="14" s="1"/>
  <c r="G173" i="14"/>
  <c r="F173" i="14"/>
  <c r="DV172" i="14"/>
  <c r="EI172" i="14" s="1"/>
  <c r="DR172" i="14"/>
  <c r="DW172" i="14" s="1"/>
  <c r="DG172" i="14"/>
  <c r="DF172" i="14"/>
  <c r="DK172" i="14" s="1"/>
  <c r="CA172" i="14"/>
  <c r="BJ172" i="14"/>
  <c r="BA172" i="14"/>
  <c r="AS172" i="14"/>
  <c r="AH172" i="14"/>
  <c r="R172" i="14"/>
  <c r="T172" i="14" s="1"/>
  <c r="Q172" i="14"/>
  <c r="S172" i="14" s="1"/>
  <c r="G172" i="14"/>
  <c r="F172" i="14"/>
  <c r="DV171" i="14"/>
  <c r="EI171" i="14" s="1"/>
  <c r="DR171" i="14"/>
  <c r="DW171" i="14" s="1"/>
  <c r="CA171" i="14"/>
  <c r="BA171" i="14"/>
  <c r="AS171" i="14"/>
  <c r="AH171" i="14"/>
  <c r="R171" i="14"/>
  <c r="T171" i="14" s="1"/>
  <c r="Q171" i="14"/>
  <c r="S171" i="14" s="1"/>
  <c r="G171" i="14"/>
  <c r="F171" i="14"/>
  <c r="DV170" i="14"/>
  <c r="EI170" i="14" s="1"/>
  <c r="DR170" i="14"/>
  <c r="DW170" i="14" s="1"/>
  <c r="CA170" i="14"/>
  <c r="BJ170" i="14"/>
  <c r="BA170" i="14"/>
  <c r="AS170" i="14"/>
  <c r="AH170" i="14"/>
  <c r="R170" i="14"/>
  <c r="T170" i="14" s="1"/>
  <c r="Q170" i="14"/>
  <c r="S170" i="14" s="1"/>
  <c r="G170" i="14"/>
  <c r="F170" i="14"/>
  <c r="DV169" i="14"/>
  <c r="EI169" i="14" s="1"/>
  <c r="DR169" i="14"/>
  <c r="DW169" i="14" s="1"/>
  <c r="CA169" i="14"/>
  <c r="BA169" i="14"/>
  <c r="AS169" i="14"/>
  <c r="AH169" i="14"/>
  <c r="R169" i="14"/>
  <c r="T169" i="14" s="1"/>
  <c r="Q169" i="14"/>
  <c r="S169" i="14" s="1"/>
  <c r="G169" i="14"/>
  <c r="F169" i="14"/>
  <c r="DV168" i="14"/>
  <c r="EI168" i="14" s="1"/>
  <c r="DR168" i="14"/>
  <c r="DW168" i="14" s="1"/>
  <c r="DG168" i="14"/>
  <c r="DF168" i="14"/>
  <c r="DK168" i="14" s="1"/>
  <c r="CA168" i="14"/>
  <c r="BJ168" i="14"/>
  <c r="BA168" i="14"/>
  <c r="AS168" i="14"/>
  <c r="AH168" i="14"/>
  <c r="R168" i="14"/>
  <c r="T168" i="14" s="1"/>
  <c r="Q168" i="14"/>
  <c r="S168" i="14" s="1"/>
  <c r="G168" i="14"/>
  <c r="F168" i="14"/>
  <c r="DV167" i="14"/>
  <c r="EI167" i="14" s="1"/>
  <c r="DR167" i="14"/>
  <c r="DW167" i="14" s="1"/>
  <c r="CA167" i="14"/>
  <c r="BA167" i="14"/>
  <c r="AS167" i="14"/>
  <c r="AH167" i="14"/>
  <c r="R167" i="14"/>
  <c r="T167" i="14" s="1"/>
  <c r="Q167" i="14"/>
  <c r="S167" i="14" s="1"/>
  <c r="G167" i="14"/>
  <c r="F167" i="14"/>
  <c r="DV166" i="14"/>
  <c r="EI166" i="14" s="1"/>
  <c r="DR166" i="14"/>
  <c r="DW166" i="14" s="1"/>
  <c r="CA166" i="14"/>
  <c r="BJ166" i="14"/>
  <c r="BA166" i="14"/>
  <c r="AS166" i="14"/>
  <c r="AD166" i="14"/>
  <c r="AI166" i="14" s="1"/>
  <c r="R166" i="14"/>
  <c r="T166" i="14" s="1"/>
  <c r="Q166" i="14"/>
  <c r="S166" i="14" s="1"/>
  <c r="G166" i="14"/>
  <c r="F166" i="14"/>
  <c r="DV165" i="14"/>
  <c r="EI165" i="14" s="1"/>
  <c r="DR165" i="14"/>
  <c r="DW165" i="14" s="1"/>
  <c r="CA165" i="14"/>
  <c r="BA165" i="14"/>
  <c r="AS165" i="14"/>
  <c r="R165" i="14"/>
  <c r="T165" i="14" s="1"/>
  <c r="Q165" i="14"/>
  <c r="S165" i="14" s="1"/>
  <c r="G165" i="14"/>
  <c r="F165" i="14"/>
  <c r="DV164" i="14"/>
  <c r="EI164" i="14" s="1"/>
  <c r="DR164" i="14"/>
  <c r="DW164" i="14" s="1"/>
  <c r="DG164" i="14"/>
  <c r="DF164" i="14"/>
  <c r="DK164" i="14" s="1"/>
  <c r="CA164" i="14"/>
  <c r="BJ164" i="14"/>
  <c r="BA164" i="14"/>
  <c r="AS164" i="14"/>
  <c r="R164" i="14"/>
  <c r="T164" i="14" s="1"/>
  <c r="Q164" i="14"/>
  <c r="S164" i="14" s="1"/>
  <c r="G164" i="14"/>
  <c r="F164" i="14"/>
  <c r="DV163" i="14"/>
  <c r="EI163" i="14" s="1"/>
  <c r="DR163" i="14"/>
  <c r="DW163" i="14" s="1"/>
  <c r="CA163" i="14"/>
  <c r="BA163" i="14"/>
  <c r="AS163" i="14"/>
  <c r="R163" i="14"/>
  <c r="T163" i="14" s="1"/>
  <c r="Q163" i="14"/>
  <c r="S163" i="14" s="1"/>
  <c r="G163" i="14"/>
  <c r="F163" i="14"/>
  <c r="DV162" i="14"/>
  <c r="EI162" i="14" s="1"/>
  <c r="DR162" i="14"/>
  <c r="DW162" i="14" s="1"/>
  <c r="CA162" i="14"/>
  <c r="BJ162" i="14"/>
  <c r="BA162" i="14"/>
  <c r="AS162" i="14"/>
  <c r="R162" i="14"/>
  <c r="T162" i="14" s="1"/>
  <c r="Q162" i="14"/>
  <c r="S162" i="14" s="1"/>
  <c r="G162" i="14"/>
  <c r="F162" i="14"/>
  <c r="DV161" i="14"/>
  <c r="EI161" i="14" s="1"/>
  <c r="DR161" i="14"/>
  <c r="DW161" i="14" s="1"/>
  <c r="CA161" i="14"/>
  <c r="BA161" i="14"/>
  <c r="AS161" i="14"/>
  <c r="R161" i="14"/>
  <c r="T161" i="14" s="1"/>
  <c r="Q161" i="14"/>
  <c r="S161" i="14" s="1"/>
  <c r="G161" i="14"/>
  <c r="F161" i="14"/>
  <c r="DV160" i="14"/>
  <c r="EI160" i="14" s="1"/>
  <c r="DR160" i="14"/>
  <c r="DW160" i="14" s="1"/>
  <c r="DG160" i="14"/>
  <c r="DL160" i="14" s="1"/>
  <c r="DF160" i="14"/>
  <c r="DK160" i="14" s="1"/>
  <c r="CA160" i="14"/>
  <c r="BJ160" i="14"/>
  <c r="BA160" i="14"/>
  <c r="AS160" i="14"/>
  <c r="R160" i="14"/>
  <c r="T160" i="14" s="1"/>
  <c r="Q160" i="14"/>
  <c r="S160" i="14" s="1"/>
  <c r="G160" i="14"/>
  <c r="F160" i="14"/>
  <c r="DV159" i="14"/>
  <c r="EI159" i="14" s="1"/>
  <c r="DR159" i="14"/>
  <c r="DW159" i="14" s="1"/>
  <c r="CA159" i="14"/>
  <c r="BA159" i="14"/>
  <c r="AS159" i="14"/>
  <c r="R159" i="14"/>
  <c r="T159" i="14" s="1"/>
  <c r="Q159" i="14"/>
  <c r="S159" i="14" s="1"/>
  <c r="G159" i="14"/>
  <c r="F159" i="14"/>
  <c r="DV158" i="14"/>
  <c r="EI158" i="14" s="1"/>
  <c r="DR158" i="14"/>
  <c r="DW158" i="14" s="1"/>
  <c r="CA158" i="14"/>
  <c r="BA158" i="14"/>
  <c r="AS158" i="14"/>
  <c r="R158" i="14"/>
  <c r="T158" i="14" s="1"/>
  <c r="Q158" i="14"/>
  <c r="S158" i="14" s="1"/>
  <c r="G158" i="14"/>
  <c r="F158" i="14"/>
  <c r="DV157" i="14"/>
  <c r="EI157" i="14" s="1"/>
  <c r="DR157" i="14"/>
  <c r="DW157" i="14" s="1"/>
  <c r="CA157" i="14"/>
  <c r="BA157" i="14"/>
  <c r="AS157" i="14"/>
  <c r="R157" i="14"/>
  <c r="T157" i="14" s="1"/>
  <c r="Q157" i="14"/>
  <c r="S157" i="14" s="1"/>
  <c r="G157" i="14"/>
  <c r="F157" i="14"/>
  <c r="DV156" i="14"/>
  <c r="EI156" i="14" s="1"/>
  <c r="DR156" i="14"/>
  <c r="DW156" i="14" s="1"/>
  <c r="DG156" i="14"/>
  <c r="DL156" i="14" s="1"/>
  <c r="DF156" i="14"/>
  <c r="DK156" i="14" s="1"/>
  <c r="CA156" i="14"/>
  <c r="BA156" i="14"/>
  <c r="AS156" i="14"/>
  <c r="R156" i="14"/>
  <c r="T156" i="14" s="1"/>
  <c r="V156" i="14" s="1"/>
  <c r="Q156" i="14"/>
  <c r="S156" i="14" s="1"/>
  <c r="G156" i="14"/>
  <c r="F156" i="14"/>
  <c r="DV155" i="14"/>
  <c r="EI155" i="14" s="1"/>
  <c r="DR155" i="14"/>
  <c r="DW155" i="14" s="1"/>
  <c r="CA155" i="14"/>
  <c r="BA155" i="14"/>
  <c r="AS155" i="14"/>
  <c r="R155" i="14"/>
  <c r="T155" i="14" s="1"/>
  <c r="V155" i="14" s="1"/>
  <c r="Q155" i="14"/>
  <c r="S155" i="14" s="1"/>
  <c r="G155" i="14"/>
  <c r="F155" i="14"/>
  <c r="DV154" i="14"/>
  <c r="EI154" i="14" s="1"/>
  <c r="DR154" i="14"/>
  <c r="DW154" i="14" s="1"/>
  <c r="CA154" i="14"/>
  <c r="BA154" i="14"/>
  <c r="AS154" i="14"/>
  <c r="R154" i="14"/>
  <c r="T154" i="14" s="1"/>
  <c r="V154" i="14" s="1"/>
  <c r="Q154" i="14"/>
  <c r="S154" i="14" s="1"/>
  <c r="G154" i="14"/>
  <c r="F154" i="14"/>
  <c r="DV153" i="14"/>
  <c r="EI153" i="14" s="1"/>
  <c r="DR153" i="14"/>
  <c r="DW153" i="14" s="1"/>
  <c r="CA153" i="14"/>
  <c r="BA153" i="14"/>
  <c r="AS153" i="14"/>
  <c r="R153" i="14"/>
  <c r="T153" i="14" s="1"/>
  <c r="V153" i="14" s="1"/>
  <c r="Q153" i="14"/>
  <c r="S153" i="14" s="1"/>
  <c r="G153" i="14"/>
  <c r="F153" i="14"/>
  <c r="DV152" i="14"/>
  <c r="EI152" i="14" s="1"/>
  <c r="DR152" i="14"/>
  <c r="DW152" i="14" s="1"/>
  <c r="DG152" i="14"/>
  <c r="DG151" i="14" s="1"/>
  <c r="DL151" i="14" s="1"/>
  <c r="DF152" i="14"/>
  <c r="DK152" i="14" s="1"/>
  <c r="CA152" i="14"/>
  <c r="BA152" i="14"/>
  <c r="AS152" i="14"/>
  <c r="R152" i="14"/>
  <c r="T152" i="14" s="1"/>
  <c r="V152" i="14" s="1"/>
  <c r="Q152" i="14"/>
  <c r="S152" i="14" s="1"/>
  <c r="G152" i="14"/>
  <c r="F152" i="14"/>
  <c r="DV151" i="14"/>
  <c r="EI151" i="14" s="1"/>
  <c r="DR151" i="14"/>
  <c r="DW151" i="14" s="1"/>
  <c r="CA151" i="14"/>
  <c r="BA151" i="14"/>
  <c r="AS151" i="14"/>
  <c r="R151" i="14"/>
  <c r="T151" i="14" s="1"/>
  <c r="V151" i="14" s="1"/>
  <c r="Q151" i="14"/>
  <c r="S151" i="14" s="1"/>
  <c r="G151" i="14"/>
  <c r="F151" i="14"/>
  <c r="DV150" i="14"/>
  <c r="EI150" i="14" s="1"/>
  <c r="DR150" i="14"/>
  <c r="DW150" i="14" s="1"/>
  <c r="CA150" i="14"/>
  <c r="BA150" i="14"/>
  <c r="AS150" i="14"/>
  <c r="R150" i="14"/>
  <c r="T150" i="14" s="1"/>
  <c r="V150" i="14" s="1"/>
  <c r="Q150" i="14"/>
  <c r="S150" i="14" s="1"/>
  <c r="G150" i="14"/>
  <c r="F150" i="14"/>
  <c r="DV149" i="14"/>
  <c r="EI149" i="14" s="1"/>
  <c r="DR149" i="14"/>
  <c r="DW149" i="14" s="1"/>
  <c r="CA149" i="14"/>
  <c r="BA149" i="14"/>
  <c r="AS149" i="14"/>
  <c r="R149" i="14"/>
  <c r="T149" i="14" s="1"/>
  <c r="V149" i="14" s="1"/>
  <c r="Q149" i="14"/>
  <c r="S149" i="14" s="1"/>
  <c r="G149" i="14"/>
  <c r="F149" i="14"/>
  <c r="DV148" i="14"/>
  <c r="EI148" i="14" s="1"/>
  <c r="DR148" i="14"/>
  <c r="DW148" i="14" s="1"/>
  <c r="DG148" i="14"/>
  <c r="DG147" i="14" s="1"/>
  <c r="DL147" i="14" s="1"/>
  <c r="DF148" i="14"/>
  <c r="DK148" i="14" s="1"/>
  <c r="CA148" i="14"/>
  <c r="BA148" i="14"/>
  <c r="AS148" i="14"/>
  <c r="R148" i="14"/>
  <c r="T148" i="14" s="1"/>
  <c r="V148" i="14" s="1"/>
  <c r="Q148" i="14"/>
  <c r="S148" i="14" s="1"/>
  <c r="G148" i="14"/>
  <c r="F148" i="14"/>
  <c r="DV147" i="14"/>
  <c r="EI147" i="14" s="1"/>
  <c r="DR147" i="14"/>
  <c r="DW147" i="14" s="1"/>
  <c r="CA147" i="14"/>
  <c r="BA147" i="14"/>
  <c r="AS147" i="14"/>
  <c r="R147" i="14"/>
  <c r="T147" i="14" s="1"/>
  <c r="V147" i="14" s="1"/>
  <c r="Q147" i="14"/>
  <c r="S147" i="14" s="1"/>
  <c r="G147" i="14"/>
  <c r="F147" i="14"/>
  <c r="DV146" i="14"/>
  <c r="EI146" i="14" s="1"/>
  <c r="DR146" i="14"/>
  <c r="DW146" i="14" s="1"/>
  <c r="CA146" i="14"/>
  <c r="BA146" i="14"/>
  <c r="AS146" i="14"/>
  <c r="R146" i="14"/>
  <c r="T146" i="14" s="1"/>
  <c r="V146" i="14" s="1"/>
  <c r="Q146" i="14"/>
  <c r="S146" i="14" s="1"/>
  <c r="G146" i="14"/>
  <c r="F146" i="14"/>
  <c r="DV145" i="14"/>
  <c r="EI145" i="14" s="1"/>
  <c r="DR145" i="14"/>
  <c r="DW145" i="14" s="1"/>
  <c r="CA145" i="14"/>
  <c r="BA145" i="14"/>
  <c r="AS145" i="14"/>
  <c r="R145" i="14"/>
  <c r="T145" i="14" s="1"/>
  <c r="V145" i="14" s="1"/>
  <c r="Q145" i="14"/>
  <c r="S145" i="14" s="1"/>
  <c r="G145" i="14"/>
  <c r="F145" i="14"/>
  <c r="DV144" i="14"/>
  <c r="EI144" i="14" s="1"/>
  <c r="DR144" i="14"/>
  <c r="DW144" i="14" s="1"/>
  <c r="DG144" i="14"/>
  <c r="DF144" i="14"/>
  <c r="DK144" i="14" s="1"/>
  <c r="CA144" i="14"/>
  <c r="BA144" i="14"/>
  <c r="AS144" i="14"/>
  <c r="R144" i="14"/>
  <c r="T144" i="14" s="1"/>
  <c r="V144" i="14" s="1"/>
  <c r="Q144" i="14"/>
  <c r="S144" i="14" s="1"/>
  <c r="G144" i="14"/>
  <c r="F144" i="14"/>
  <c r="DV143" i="14"/>
  <c r="EI143" i="14" s="1"/>
  <c r="DR143" i="14"/>
  <c r="DW143" i="14" s="1"/>
  <c r="CA143" i="14"/>
  <c r="BA143" i="14"/>
  <c r="AS143" i="14"/>
  <c r="R143" i="14"/>
  <c r="T143" i="14" s="1"/>
  <c r="V143" i="14" s="1"/>
  <c r="Q143" i="14"/>
  <c r="S143" i="14" s="1"/>
  <c r="G143" i="14"/>
  <c r="F143" i="14"/>
  <c r="DV142" i="14"/>
  <c r="EI142" i="14" s="1"/>
  <c r="DR142" i="14"/>
  <c r="DW142" i="14" s="1"/>
  <c r="CA142" i="14"/>
  <c r="BA142" i="14"/>
  <c r="AS142" i="14"/>
  <c r="R142" i="14"/>
  <c r="T142" i="14" s="1"/>
  <c r="V142" i="14" s="1"/>
  <c r="Q142" i="14"/>
  <c r="S142" i="14" s="1"/>
  <c r="G142" i="14"/>
  <c r="F142" i="14"/>
  <c r="DV141" i="14"/>
  <c r="EI141" i="14" s="1"/>
  <c r="DR141" i="14"/>
  <c r="DW141" i="14" s="1"/>
  <c r="CA141" i="14"/>
  <c r="BA141" i="14"/>
  <c r="AS141" i="14"/>
  <c r="R141" i="14"/>
  <c r="T141" i="14" s="1"/>
  <c r="V141" i="14" s="1"/>
  <c r="Q141" i="14"/>
  <c r="S141" i="14" s="1"/>
  <c r="G141" i="14"/>
  <c r="F141" i="14"/>
  <c r="DV140" i="14"/>
  <c r="EI140" i="14" s="1"/>
  <c r="DR140" i="14"/>
  <c r="DW140" i="14" s="1"/>
  <c r="DG140" i="14"/>
  <c r="DG139" i="14" s="1"/>
  <c r="DG138" i="14" s="1"/>
  <c r="DF140" i="14"/>
  <c r="DK140" i="14" s="1"/>
  <c r="CA140" i="14"/>
  <c r="BA140" i="14"/>
  <c r="AS140" i="14"/>
  <c r="R140" i="14"/>
  <c r="T140" i="14" s="1"/>
  <c r="V140" i="14" s="1"/>
  <c r="Q140" i="14"/>
  <c r="S140" i="14" s="1"/>
  <c r="G140" i="14"/>
  <c r="F140" i="14"/>
  <c r="DV139" i="14"/>
  <c r="EI139" i="14" s="1"/>
  <c r="DR139" i="14"/>
  <c r="DW139" i="14" s="1"/>
  <c r="CA139" i="14"/>
  <c r="BA139" i="14"/>
  <c r="AS139" i="14"/>
  <c r="R139" i="14"/>
  <c r="T139" i="14" s="1"/>
  <c r="V139" i="14" s="1"/>
  <c r="Q139" i="14"/>
  <c r="S139" i="14" s="1"/>
  <c r="G139" i="14"/>
  <c r="F139" i="14"/>
  <c r="DV138" i="14"/>
  <c r="EI138" i="14" s="1"/>
  <c r="DR138" i="14"/>
  <c r="DW138" i="14" s="1"/>
  <c r="CA138" i="14"/>
  <c r="BA138" i="14"/>
  <c r="AS138" i="14"/>
  <c r="R138" i="14"/>
  <c r="T138" i="14" s="1"/>
  <c r="V138" i="14" s="1"/>
  <c r="Q138" i="14"/>
  <c r="S138" i="14" s="1"/>
  <c r="G138" i="14"/>
  <c r="F138" i="14"/>
  <c r="DV137" i="14"/>
  <c r="EI137" i="14" s="1"/>
  <c r="DR137" i="14"/>
  <c r="DW137" i="14" s="1"/>
  <c r="CA137" i="14"/>
  <c r="BA137" i="14"/>
  <c r="AS137" i="14"/>
  <c r="R137" i="14"/>
  <c r="T137" i="14" s="1"/>
  <c r="V137" i="14" s="1"/>
  <c r="Q137" i="14"/>
  <c r="S137" i="14" s="1"/>
  <c r="G137" i="14"/>
  <c r="F137" i="14"/>
  <c r="DV136" i="14"/>
  <c r="EI136" i="14" s="1"/>
  <c r="DR136" i="14"/>
  <c r="DW136" i="14" s="1"/>
  <c r="DG136" i="14"/>
  <c r="DF136" i="14"/>
  <c r="DK136" i="14" s="1"/>
  <c r="CA136" i="14"/>
  <c r="BA136" i="14"/>
  <c r="AS136" i="14"/>
  <c r="R136" i="14"/>
  <c r="T136" i="14" s="1"/>
  <c r="V136" i="14" s="1"/>
  <c r="Q136" i="14"/>
  <c r="S136" i="14" s="1"/>
  <c r="G136" i="14"/>
  <c r="F136" i="14"/>
  <c r="DV135" i="14"/>
  <c r="EI135" i="14" s="1"/>
  <c r="DR135" i="14"/>
  <c r="DW135" i="14" s="1"/>
  <c r="CA135" i="14"/>
  <c r="BA135" i="14"/>
  <c r="AS135" i="14"/>
  <c r="R135" i="14"/>
  <c r="T135" i="14" s="1"/>
  <c r="V135" i="14" s="1"/>
  <c r="Q135" i="14"/>
  <c r="S135" i="14" s="1"/>
  <c r="G135" i="14"/>
  <c r="F135" i="14"/>
  <c r="DV134" i="14"/>
  <c r="EI134" i="14" s="1"/>
  <c r="DR134" i="14"/>
  <c r="DW134" i="14" s="1"/>
  <c r="CA134" i="14"/>
  <c r="BA134" i="14"/>
  <c r="AS134" i="14"/>
  <c r="R134" i="14"/>
  <c r="T134" i="14" s="1"/>
  <c r="V134" i="14" s="1"/>
  <c r="Q134" i="14"/>
  <c r="S134" i="14" s="1"/>
  <c r="G134" i="14"/>
  <c r="F134" i="14"/>
  <c r="DV133" i="14"/>
  <c r="EI133" i="14" s="1"/>
  <c r="DR133" i="14"/>
  <c r="DW133" i="14" s="1"/>
  <c r="CA133" i="14"/>
  <c r="BA133" i="14"/>
  <c r="AS133" i="14"/>
  <c r="R133" i="14"/>
  <c r="T133" i="14" s="1"/>
  <c r="V133" i="14" s="1"/>
  <c r="Q133" i="14"/>
  <c r="S133" i="14" s="1"/>
  <c r="G133" i="14"/>
  <c r="F133" i="14"/>
  <c r="DV132" i="14"/>
  <c r="EI132" i="14" s="1"/>
  <c r="DR132" i="14"/>
  <c r="DW132" i="14" s="1"/>
  <c r="DG132" i="14"/>
  <c r="DL132" i="14" s="1"/>
  <c r="DF132" i="14"/>
  <c r="DK132" i="14" s="1"/>
  <c r="CA132" i="14"/>
  <c r="BA132" i="14"/>
  <c r="AS132" i="14"/>
  <c r="R132" i="14"/>
  <c r="T132" i="14" s="1"/>
  <c r="V132" i="14" s="1"/>
  <c r="Q132" i="14"/>
  <c r="S132" i="14" s="1"/>
  <c r="G132" i="14"/>
  <c r="F132" i="14"/>
  <c r="DV131" i="14"/>
  <c r="EI131" i="14" s="1"/>
  <c r="DR131" i="14"/>
  <c r="DW131" i="14" s="1"/>
  <c r="CA131" i="14"/>
  <c r="BA131" i="14"/>
  <c r="AS131" i="14"/>
  <c r="R131" i="14"/>
  <c r="T131" i="14" s="1"/>
  <c r="V131" i="14" s="1"/>
  <c r="Q131" i="14"/>
  <c r="S131" i="14" s="1"/>
  <c r="G131" i="14"/>
  <c r="F131" i="14"/>
  <c r="DV130" i="14"/>
  <c r="EI130" i="14" s="1"/>
  <c r="DR130" i="14"/>
  <c r="DW130" i="14" s="1"/>
  <c r="CA130" i="14"/>
  <c r="BA130" i="14"/>
  <c r="AS130" i="14"/>
  <c r="R130" i="14"/>
  <c r="T130" i="14" s="1"/>
  <c r="V130" i="14" s="1"/>
  <c r="Q130" i="14"/>
  <c r="S130" i="14" s="1"/>
  <c r="G130" i="14"/>
  <c r="F130" i="14"/>
  <c r="DV129" i="14"/>
  <c r="EI129" i="14" s="1"/>
  <c r="DR129" i="14"/>
  <c r="DW129" i="14" s="1"/>
  <c r="CA129" i="14"/>
  <c r="BA129" i="14"/>
  <c r="AS129" i="14"/>
  <c r="R129" i="14"/>
  <c r="T129" i="14" s="1"/>
  <c r="V129" i="14" s="1"/>
  <c r="Q129" i="14"/>
  <c r="S129" i="14" s="1"/>
  <c r="G129" i="14"/>
  <c r="F129" i="14"/>
  <c r="DV128" i="14"/>
  <c r="EI128" i="14" s="1"/>
  <c r="DR128" i="14"/>
  <c r="DW128" i="14" s="1"/>
  <c r="DG128" i="14"/>
  <c r="DL128" i="14" s="1"/>
  <c r="DF128" i="14"/>
  <c r="DK128" i="14" s="1"/>
  <c r="CA128" i="14"/>
  <c r="BA128" i="14"/>
  <c r="AS128" i="14"/>
  <c r="R128" i="14"/>
  <c r="T128" i="14" s="1"/>
  <c r="V128" i="14" s="1"/>
  <c r="Q128" i="14"/>
  <c r="S128" i="14" s="1"/>
  <c r="G128" i="14"/>
  <c r="F128" i="14"/>
  <c r="DV127" i="14"/>
  <c r="EI127" i="14" s="1"/>
  <c r="DR127" i="14"/>
  <c r="DW127" i="14" s="1"/>
  <c r="CA127" i="14"/>
  <c r="BA127" i="14"/>
  <c r="AS127" i="14"/>
  <c r="R127" i="14"/>
  <c r="T127" i="14" s="1"/>
  <c r="V127" i="14" s="1"/>
  <c r="Q127" i="14"/>
  <c r="S127" i="14" s="1"/>
  <c r="G127" i="14"/>
  <c r="F127" i="14"/>
  <c r="DV126" i="14"/>
  <c r="EI126" i="14" s="1"/>
  <c r="DR126" i="14"/>
  <c r="DW126" i="14" s="1"/>
  <c r="CA126" i="14"/>
  <c r="BA126" i="14"/>
  <c r="AS126" i="14"/>
  <c r="R126" i="14"/>
  <c r="T126" i="14" s="1"/>
  <c r="V126" i="14" s="1"/>
  <c r="Q126" i="14"/>
  <c r="S126" i="14" s="1"/>
  <c r="G126" i="14"/>
  <c r="F126" i="14"/>
  <c r="DV125" i="14"/>
  <c r="EI125" i="14" s="1"/>
  <c r="DR125" i="14"/>
  <c r="DW125" i="14" s="1"/>
  <c r="CA125" i="14"/>
  <c r="BA125" i="14"/>
  <c r="AS125" i="14"/>
  <c r="R125" i="14"/>
  <c r="T125" i="14" s="1"/>
  <c r="V125" i="14" s="1"/>
  <c r="Q125" i="14"/>
  <c r="S125" i="14" s="1"/>
  <c r="G125" i="14"/>
  <c r="F125" i="14"/>
  <c r="DV124" i="14"/>
  <c r="EI124" i="14" s="1"/>
  <c r="DR124" i="14"/>
  <c r="DW124" i="14" s="1"/>
  <c r="DG124" i="14"/>
  <c r="DG123" i="14" s="1"/>
  <c r="DG122" i="14" s="1"/>
  <c r="CA124" i="14"/>
  <c r="BA124" i="14"/>
  <c r="AS124" i="14"/>
  <c r="R124" i="14"/>
  <c r="T124" i="14" s="1"/>
  <c r="V124" i="14" s="1"/>
  <c r="Q124" i="14"/>
  <c r="S124" i="14" s="1"/>
  <c r="G124" i="14"/>
  <c r="F124" i="14"/>
  <c r="DV123" i="14"/>
  <c r="EI123" i="14" s="1"/>
  <c r="DR123" i="14"/>
  <c r="DW123" i="14" s="1"/>
  <c r="CA123" i="14"/>
  <c r="BA123" i="14"/>
  <c r="AS123" i="14"/>
  <c r="R123" i="14"/>
  <c r="T123" i="14" s="1"/>
  <c r="V123" i="14" s="1"/>
  <c r="Q123" i="14"/>
  <c r="S123" i="14" s="1"/>
  <c r="G123" i="14"/>
  <c r="F123" i="14"/>
  <c r="DV122" i="14"/>
  <c r="EI122" i="14" s="1"/>
  <c r="DR122" i="14"/>
  <c r="DW122" i="14" s="1"/>
  <c r="CA122" i="14"/>
  <c r="BA122" i="14"/>
  <c r="AS122" i="14"/>
  <c r="R122" i="14"/>
  <c r="T122" i="14" s="1"/>
  <c r="V122" i="14" s="1"/>
  <c r="Q122" i="14"/>
  <c r="S122" i="14" s="1"/>
  <c r="G122" i="14"/>
  <c r="F122" i="14"/>
  <c r="DV121" i="14"/>
  <c r="EI121" i="14" s="1"/>
  <c r="DR121" i="14"/>
  <c r="DW121" i="14" s="1"/>
  <c r="CA121" i="14"/>
  <c r="BA121" i="14"/>
  <c r="AS121" i="14"/>
  <c r="R121" i="14"/>
  <c r="T121" i="14" s="1"/>
  <c r="V121" i="14" s="1"/>
  <c r="Q121" i="14"/>
  <c r="S121" i="14" s="1"/>
  <c r="G121" i="14"/>
  <c r="F121" i="14"/>
  <c r="DV120" i="14"/>
  <c r="EI120" i="14" s="1"/>
  <c r="DR120" i="14"/>
  <c r="DW120" i="14" s="1"/>
  <c r="DG120" i="14"/>
  <c r="DL120" i="14" s="1"/>
  <c r="CA120" i="14"/>
  <c r="BA120" i="14"/>
  <c r="R120" i="14"/>
  <c r="T120" i="14" s="1"/>
  <c r="V120" i="14" s="1"/>
  <c r="Q120" i="14"/>
  <c r="S120" i="14" s="1"/>
  <c r="G120" i="14"/>
  <c r="F120" i="14"/>
  <c r="DV119" i="14"/>
  <c r="EI119" i="14" s="1"/>
  <c r="DR119" i="14"/>
  <c r="DW119" i="14" s="1"/>
  <c r="CA119" i="14"/>
  <c r="BA119" i="14"/>
  <c r="R119" i="14"/>
  <c r="T119" i="14" s="1"/>
  <c r="V119" i="14" s="1"/>
  <c r="Q119" i="14"/>
  <c r="S119" i="14" s="1"/>
  <c r="G119" i="14"/>
  <c r="F119" i="14"/>
  <c r="DV118" i="14"/>
  <c r="EI118" i="14" s="1"/>
  <c r="DR118" i="14"/>
  <c r="DW118" i="14" s="1"/>
  <c r="CA118" i="14"/>
  <c r="BA118" i="14"/>
  <c r="R118" i="14"/>
  <c r="T118" i="14" s="1"/>
  <c r="V118" i="14" s="1"/>
  <c r="Q118" i="14"/>
  <c r="S118" i="14" s="1"/>
  <c r="G118" i="14"/>
  <c r="F118" i="14"/>
  <c r="DV117" i="14"/>
  <c r="EI117" i="14" s="1"/>
  <c r="DR117" i="14"/>
  <c r="DW117" i="14" s="1"/>
  <c r="CA117" i="14"/>
  <c r="BA117" i="14"/>
  <c r="R117" i="14"/>
  <c r="T117" i="14" s="1"/>
  <c r="V117" i="14" s="1"/>
  <c r="Q117" i="14"/>
  <c r="S117" i="14" s="1"/>
  <c r="G117" i="14"/>
  <c r="F117" i="14"/>
  <c r="DV116" i="14"/>
  <c r="EI116" i="14" s="1"/>
  <c r="DR116" i="14"/>
  <c r="DW116" i="14" s="1"/>
  <c r="CA116" i="14"/>
  <c r="BA116" i="14"/>
  <c r="R116" i="14"/>
  <c r="T116" i="14" s="1"/>
  <c r="V116" i="14" s="1"/>
  <c r="Q116" i="14"/>
  <c r="S116" i="14" s="1"/>
  <c r="G116" i="14"/>
  <c r="F116" i="14"/>
  <c r="DV115" i="14"/>
  <c r="EI115" i="14" s="1"/>
  <c r="DR115" i="14"/>
  <c r="DW115" i="14" s="1"/>
  <c r="CA115" i="14"/>
  <c r="BA115" i="14"/>
  <c r="R115" i="14"/>
  <c r="T115" i="14" s="1"/>
  <c r="V115" i="14" s="1"/>
  <c r="Q115" i="14"/>
  <c r="S115" i="14" s="1"/>
  <c r="G115" i="14"/>
  <c r="F115" i="14"/>
  <c r="DV114" i="14"/>
  <c r="EI114" i="14" s="1"/>
  <c r="DR114" i="14"/>
  <c r="DW114" i="14" s="1"/>
  <c r="CA114" i="14"/>
  <c r="BA114" i="14"/>
  <c r="R114" i="14"/>
  <c r="T114" i="14" s="1"/>
  <c r="V114" i="14" s="1"/>
  <c r="Q114" i="14"/>
  <c r="S114" i="14" s="1"/>
  <c r="G114" i="14"/>
  <c r="F114" i="14"/>
  <c r="DV113" i="14"/>
  <c r="EI113" i="14" s="1"/>
  <c r="DR113" i="14"/>
  <c r="DW113" i="14" s="1"/>
  <c r="CA113" i="14"/>
  <c r="BA113" i="14"/>
  <c r="R113" i="14"/>
  <c r="T113" i="14" s="1"/>
  <c r="V113" i="14" s="1"/>
  <c r="Q113" i="14"/>
  <c r="S113" i="14" s="1"/>
  <c r="G113" i="14"/>
  <c r="F113" i="14"/>
  <c r="DV112" i="14"/>
  <c r="EI112" i="14" s="1"/>
  <c r="DR112" i="14"/>
  <c r="DW112" i="14" s="1"/>
  <c r="CA112" i="14"/>
  <c r="BA112" i="14"/>
  <c r="R112" i="14"/>
  <c r="T112" i="14" s="1"/>
  <c r="V112" i="14" s="1"/>
  <c r="Q112" i="14"/>
  <c r="S112" i="14" s="1"/>
  <c r="G112" i="14"/>
  <c r="F112" i="14"/>
  <c r="DV111" i="14"/>
  <c r="EI111" i="14" s="1"/>
  <c r="DR111" i="14"/>
  <c r="DW111" i="14" s="1"/>
  <c r="CA111" i="14"/>
  <c r="BA111" i="14"/>
  <c r="R111" i="14"/>
  <c r="T111" i="14" s="1"/>
  <c r="V111" i="14" s="1"/>
  <c r="Q111" i="14"/>
  <c r="S111" i="14" s="1"/>
  <c r="G111" i="14"/>
  <c r="F111" i="14"/>
  <c r="DV110" i="14"/>
  <c r="EI110" i="14" s="1"/>
  <c r="DR110" i="14"/>
  <c r="DW110" i="14" s="1"/>
  <c r="CA110" i="14"/>
  <c r="BA110" i="14"/>
  <c r="R110" i="14"/>
  <c r="T110" i="14" s="1"/>
  <c r="V110" i="14" s="1"/>
  <c r="Q110" i="14"/>
  <c r="S110" i="14" s="1"/>
  <c r="G110" i="14"/>
  <c r="F110" i="14"/>
  <c r="DV109" i="14"/>
  <c r="EI109" i="14" s="1"/>
  <c r="DR109" i="14"/>
  <c r="DW109" i="14" s="1"/>
  <c r="CA109" i="14"/>
  <c r="BA109" i="14"/>
  <c r="R109" i="14"/>
  <c r="T109" i="14" s="1"/>
  <c r="V109" i="14" s="1"/>
  <c r="Q109" i="14"/>
  <c r="S109" i="14" s="1"/>
  <c r="G109" i="14"/>
  <c r="F109" i="14"/>
  <c r="DV108" i="14"/>
  <c r="EI108" i="14" s="1"/>
  <c r="DR108" i="14"/>
  <c r="DW108" i="14" s="1"/>
  <c r="CA108" i="14"/>
  <c r="BA108" i="14"/>
  <c r="R108" i="14"/>
  <c r="T108" i="14" s="1"/>
  <c r="V108" i="14" s="1"/>
  <c r="Q108" i="14"/>
  <c r="S108" i="14" s="1"/>
  <c r="G108" i="14"/>
  <c r="F108" i="14"/>
  <c r="DV107" i="14"/>
  <c r="EI107" i="14" s="1"/>
  <c r="DR107" i="14"/>
  <c r="DW107" i="14" s="1"/>
  <c r="CA107" i="14"/>
  <c r="BA107" i="14"/>
  <c r="R107" i="14"/>
  <c r="T107" i="14" s="1"/>
  <c r="V107" i="14" s="1"/>
  <c r="Q107" i="14"/>
  <c r="S107" i="14" s="1"/>
  <c r="G107" i="14"/>
  <c r="F107" i="14"/>
  <c r="DV106" i="14"/>
  <c r="EI106" i="14" s="1"/>
  <c r="DR106" i="14"/>
  <c r="DW106" i="14" s="1"/>
  <c r="CA106" i="14"/>
  <c r="BA106" i="14"/>
  <c r="R106" i="14"/>
  <c r="T106" i="14" s="1"/>
  <c r="V106" i="14" s="1"/>
  <c r="Q106" i="14"/>
  <c r="S106" i="14" s="1"/>
  <c r="G106" i="14"/>
  <c r="F106" i="14"/>
  <c r="DV105" i="14"/>
  <c r="EI105" i="14" s="1"/>
  <c r="DR105" i="14"/>
  <c r="DW105" i="14" s="1"/>
  <c r="CA105" i="14"/>
  <c r="BA105" i="14"/>
  <c r="R105" i="14"/>
  <c r="T105" i="14" s="1"/>
  <c r="V105" i="14" s="1"/>
  <c r="Q105" i="14"/>
  <c r="S105" i="14" s="1"/>
  <c r="G105" i="14"/>
  <c r="F105" i="14"/>
  <c r="DV104" i="14"/>
  <c r="EI104" i="14" s="1"/>
  <c r="DR104" i="14"/>
  <c r="DW104" i="14" s="1"/>
  <c r="CA104" i="14"/>
  <c r="BA104" i="14"/>
  <c r="R104" i="14"/>
  <c r="T104" i="14" s="1"/>
  <c r="V104" i="14" s="1"/>
  <c r="Q104" i="14"/>
  <c r="S104" i="14" s="1"/>
  <c r="G104" i="14"/>
  <c r="F104" i="14"/>
  <c r="DV103" i="14"/>
  <c r="EI103" i="14" s="1"/>
  <c r="DR103" i="14"/>
  <c r="DW103" i="14" s="1"/>
  <c r="CA103" i="14"/>
  <c r="BA103" i="14"/>
  <c r="R103" i="14"/>
  <c r="T103" i="14" s="1"/>
  <c r="V103" i="14" s="1"/>
  <c r="Q103" i="14"/>
  <c r="S103" i="14" s="1"/>
  <c r="G103" i="14"/>
  <c r="F103" i="14"/>
  <c r="DV102" i="14"/>
  <c r="EI102" i="14" s="1"/>
  <c r="DR102" i="14"/>
  <c r="DW102" i="14" s="1"/>
  <c r="CA102" i="14"/>
  <c r="BA102" i="14"/>
  <c r="R102" i="14"/>
  <c r="T102" i="14" s="1"/>
  <c r="V102" i="14" s="1"/>
  <c r="Q102" i="14"/>
  <c r="S102" i="14" s="1"/>
  <c r="G102" i="14"/>
  <c r="F102" i="14"/>
  <c r="DV101" i="14"/>
  <c r="EI101" i="14" s="1"/>
  <c r="DR101" i="14"/>
  <c r="DW101" i="14" s="1"/>
  <c r="CA101" i="14"/>
  <c r="BA101" i="14"/>
  <c r="R101" i="14"/>
  <c r="T101" i="14" s="1"/>
  <c r="V101" i="14" s="1"/>
  <c r="Q101" i="14"/>
  <c r="S101" i="14" s="1"/>
  <c r="G101" i="14"/>
  <c r="F101" i="14"/>
  <c r="DV100" i="14"/>
  <c r="EI100" i="14" s="1"/>
  <c r="DR100" i="14"/>
  <c r="DW100" i="14" s="1"/>
  <c r="CA100" i="14"/>
  <c r="BA100" i="14"/>
  <c r="R100" i="14"/>
  <c r="T100" i="14" s="1"/>
  <c r="V100" i="14" s="1"/>
  <c r="Q100" i="14"/>
  <c r="S100" i="14" s="1"/>
  <c r="G100" i="14"/>
  <c r="F100" i="14"/>
  <c r="DV99" i="14"/>
  <c r="EI99" i="14" s="1"/>
  <c r="DR99" i="14"/>
  <c r="DW99" i="14" s="1"/>
  <c r="CA99" i="14"/>
  <c r="BA99" i="14"/>
  <c r="R99" i="14"/>
  <c r="T99" i="14" s="1"/>
  <c r="V99" i="14" s="1"/>
  <c r="Q99" i="14"/>
  <c r="S99" i="14" s="1"/>
  <c r="G99" i="14"/>
  <c r="F99" i="14"/>
  <c r="DV98" i="14"/>
  <c r="EI98" i="14" s="1"/>
  <c r="DR98" i="14"/>
  <c r="DW98" i="14" s="1"/>
  <c r="CA98" i="14"/>
  <c r="BA98" i="14"/>
  <c r="R98" i="14"/>
  <c r="T98" i="14" s="1"/>
  <c r="V98" i="14" s="1"/>
  <c r="Q98" i="14"/>
  <c r="S98" i="14" s="1"/>
  <c r="G98" i="14"/>
  <c r="F98" i="14"/>
  <c r="DV97" i="14"/>
  <c r="EI97" i="14" s="1"/>
  <c r="DR97" i="14"/>
  <c r="DW97" i="14" s="1"/>
  <c r="CA97" i="14"/>
  <c r="BA97" i="14"/>
  <c r="R97" i="14"/>
  <c r="T97" i="14" s="1"/>
  <c r="V97" i="14" s="1"/>
  <c r="Q97" i="14"/>
  <c r="S97" i="14" s="1"/>
  <c r="G97" i="14"/>
  <c r="F97" i="14"/>
  <c r="DV96" i="14"/>
  <c r="EI96" i="14" s="1"/>
  <c r="DR96" i="14"/>
  <c r="DW96" i="14" s="1"/>
  <c r="CA96" i="14"/>
  <c r="BA96" i="14"/>
  <c r="R96" i="14"/>
  <c r="T96" i="14" s="1"/>
  <c r="V96" i="14" s="1"/>
  <c r="Q96" i="14"/>
  <c r="S96" i="14" s="1"/>
  <c r="G96" i="14"/>
  <c r="F96" i="14"/>
  <c r="DV95" i="14"/>
  <c r="EI95" i="14" s="1"/>
  <c r="DR95" i="14"/>
  <c r="DW95" i="14" s="1"/>
  <c r="CA95" i="14"/>
  <c r="BA95" i="14"/>
  <c r="R95" i="14"/>
  <c r="T95" i="14" s="1"/>
  <c r="V95" i="14" s="1"/>
  <c r="Q95" i="14"/>
  <c r="S95" i="14" s="1"/>
  <c r="G95" i="14"/>
  <c r="F95" i="14"/>
  <c r="DV94" i="14"/>
  <c r="EI94" i="14" s="1"/>
  <c r="DR94" i="14"/>
  <c r="DW94" i="14" s="1"/>
  <c r="CA94" i="14"/>
  <c r="BA94" i="14"/>
  <c r="R94" i="14"/>
  <c r="T94" i="14" s="1"/>
  <c r="V94" i="14" s="1"/>
  <c r="Q94" i="14"/>
  <c r="S94" i="14" s="1"/>
  <c r="G94" i="14"/>
  <c r="F94" i="14"/>
  <c r="DV93" i="14"/>
  <c r="EI93" i="14" s="1"/>
  <c r="DR93" i="14"/>
  <c r="DW93" i="14" s="1"/>
  <c r="CA93" i="14"/>
  <c r="BA93" i="14"/>
  <c r="R93" i="14"/>
  <c r="T93" i="14" s="1"/>
  <c r="V93" i="14" s="1"/>
  <c r="Q93" i="14"/>
  <c r="S93" i="14" s="1"/>
  <c r="G93" i="14"/>
  <c r="F93" i="14"/>
  <c r="DV92" i="14"/>
  <c r="EI92" i="14" s="1"/>
  <c r="DR92" i="14"/>
  <c r="DW92" i="14" s="1"/>
  <c r="CA92" i="14"/>
  <c r="BA92" i="14"/>
  <c r="R92" i="14"/>
  <c r="T92" i="14" s="1"/>
  <c r="V92" i="14" s="1"/>
  <c r="Q92" i="14"/>
  <c r="S92" i="14" s="1"/>
  <c r="G92" i="14"/>
  <c r="F92" i="14"/>
  <c r="DV91" i="14"/>
  <c r="EI91" i="14" s="1"/>
  <c r="DR91" i="14"/>
  <c r="DW91" i="14" s="1"/>
  <c r="CA91" i="14"/>
  <c r="BA91" i="14"/>
  <c r="R91" i="14"/>
  <c r="T91" i="14" s="1"/>
  <c r="V91" i="14" s="1"/>
  <c r="Q91" i="14"/>
  <c r="S91" i="14" s="1"/>
  <c r="G91" i="14"/>
  <c r="F91" i="14"/>
  <c r="DV90" i="14"/>
  <c r="EI90" i="14" s="1"/>
  <c r="DR90" i="14"/>
  <c r="DW90" i="14" s="1"/>
  <c r="CA90" i="14"/>
  <c r="BA90" i="14"/>
  <c r="R90" i="14"/>
  <c r="T90" i="14" s="1"/>
  <c r="V90" i="14" s="1"/>
  <c r="Q90" i="14"/>
  <c r="S90" i="14" s="1"/>
  <c r="G90" i="14"/>
  <c r="F90" i="14"/>
  <c r="DV89" i="14"/>
  <c r="EI89" i="14" s="1"/>
  <c r="DR89" i="14"/>
  <c r="DW89" i="14" s="1"/>
  <c r="CA89" i="14"/>
  <c r="BA89" i="14"/>
  <c r="R89" i="14"/>
  <c r="T89" i="14" s="1"/>
  <c r="V89" i="14" s="1"/>
  <c r="Q89" i="14"/>
  <c r="S89" i="14" s="1"/>
  <c r="G89" i="14"/>
  <c r="F89" i="14"/>
  <c r="DV88" i="14"/>
  <c r="EI88" i="14" s="1"/>
  <c r="DR88" i="14"/>
  <c r="DW88" i="14" s="1"/>
  <c r="CA88" i="14"/>
  <c r="BA88" i="14"/>
  <c r="R88" i="14"/>
  <c r="T88" i="14" s="1"/>
  <c r="V88" i="14" s="1"/>
  <c r="Q88" i="14"/>
  <c r="S88" i="14" s="1"/>
  <c r="G88" i="14"/>
  <c r="F88" i="14"/>
  <c r="DV87" i="14"/>
  <c r="EI87" i="14" s="1"/>
  <c r="DR87" i="14"/>
  <c r="DW87" i="14" s="1"/>
  <c r="CA87" i="14"/>
  <c r="BA87" i="14"/>
  <c r="R87" i="14"/>
  <c r="T87" i="14" s="1"/>
  <c r="V87" i="14" s="1"/>
  <c r="Q87" i="14"/>
  <c r="S87" i="14" s="1"/>
  <c r="G87" i="14"/>
  <c r="F87" i="14"/>
  <c r="DV86" i="14"/>
  <c r="EI86" i="14" s="1"/>
  <c r="DR86" i="14"/>
  <c r="DW86" i="14" s="1"/>
  <c r="CA86" i="14"/>
  <c r="BA86" i="14"/>
  <c r="R86" i="14"/>
  <c r="T86" i="14" s="1"/>
  <c r="V86" i="14" s="1"/>
  <c r="Q86" i="14"/>
  <c r="S86" i="14" s="1"/>
  <c r="G86" i="14"/>
  <c r="F86" i="14"/>
  <c r="DV85" i="14"/>
  <c r="EI85" i="14" s="1"/>
  <c r="DR85" i="14"/>
  <c r="DW85" i="14" s="1"/>
  <c r="CA85" i="14"/>
  <c r="BA85" i="14"/>
  <c r="R85" i="14"/>
  <c r="T85" i="14" s="1"/>
  <c r="V85" i="14" s="1"/>
  <c r="Q85" i="14"/>
  <c r="S85" i="14" s="1"/>
  <c r="G85" i="14"/>
  <c r="F85" i="14"/>
  <c r="DV84" i="14"/>
  <c r="EI84" i="14" s="1"/>
  <c r="DR84" i="14"/>
  <c r="DW84" i="14" s="1"/>
  <c r="CA84" i="14"/>
  <c r="BA84" i="14"/>
  <c r="R84" i="14"/>
  <c r="T84" i="14" s="1"/>
  <c r="V84" i="14" s="1"/>
  <c r="Q84" i="14"/>
  <c r="S84" i="14" s="1"/>
  <c r="G84" i="14"/>
  <c r="F84" i="14"/>
  <c r="DV83" i="14"/>
  <c r="EI83" i="14" s="1"/>
  <c r="DR83" i="14"/>
  <c r="DW83" i="14" s="1"/>
  <c r="CA83" i="14"/>
  <c r="BA83" i="14"/>
  <c r="R83" i="14"/>
  <c r="T83" i="14" s="1"/>
  <c r="V83" i="14" s="1"/>
  <c r="Q83" i="14"/>
  <c r="S83" i="14" s="1"/>
  <c r="G83" i="14"/>
  <c r="F83" i="14"/>
  <c r="DV82" i="14"/>
  <c r="EI82" i="14" s="1"/>
  <c r="DR82" i="14"/>
  <c r="DW82" i="14" s="1"/>
  <c r="CA82" i="14"/>
  <c r="BA82" i="14"/>
  <c r="R82" i="14"/>
  <c r="T82" i="14" s="1"/>
  <c r="V82" i="14" s="1"/>
  <c r="Q82" i="14"/>
  <c r="S82" i="14" s="1"/>
  <c r="G82" i="14"/>
  <c r="F82" i="14"/>
  <c r="DV81" i="14"/>
  <c r="EI81" i="14" s="1"/>
  <c r="DR81" i="14"/>
  <c r="DW81" i="14" s="1"/>
  <c r="CA81" i="14"/>
  <c r="BA81" i="14"/>
  <c r="R81" i="14"/>
  <c r="T81" i="14" s="1"/>
  <c r="V81" i="14" s="1"/>
  <c r="Q81" i="14"/>
  <c r="S81" i="14" s="1"/>
  <c r="G81" i="14"/>
  <c r="F81" i="14"/>
  <c r="DV80" i="14"/>
  <c r="DR80" i="14"/>
  <c r="DW80" i="14" s="1"/>
  <c r="BA80" i="14"/>
  <c r="R80" i="14"/>
  <c r="T80" i="14" s="1"/>
  <c r="V80" i="14" s="1"/>
  <c r="Q80" i="14"/>
  <c r="S80" i="14" s="1"/>
  <c r="U80" i="14" s="1"/>
  <c r="G80" i="14"/>
  <c r="F80" i="14"/>
  <c r="DV79" i="14"/>
  <c r="DR79" i="14"/>
  <c r="DW79" i="14" s="1"/>
  <c r="BA79" i="14"/>
  <c r="R79" i="14"/>
  <c r="T79" i="14" s="1"/>
  <c r="V79" i="14" s="1"/>
  <c r="Q79" i="14"/>
  <c r="S79" i="14" s="1"/>
  <c r="G79" i="14"/>
  <c r="F79" i="14"/>
  <c r="DV78" i="14"/>
  <c r="DR78" i="14"/>
  <c r="DW78" i="14" s="1"/>
  <c r="BA78" i="14"/>
  <c r="R78" i="14"/>
  <c r="T78" i="14" s="1"/>
  <c r="V78" i="14" s="1"/>
  <c r="Q78" i="14"/>
  <c r="S78" i="14" s="1"/>
  <c r="G78" i="14"/>
  <c r="F78" i="14"/>
  <c r="DV77" i="14"/>
  <c r="DR77" i="14"/>
  <c r="DW77" i="14" s="1"/>
  <c r="BA77" i="14"/>
  <c r="R77" i="14"/>
  <c r="T77" i="14" s="1"/>
  <c r="V77" i="14" s="1"/>
  <c r="Q77" i="14"/>
  <c r="S77" i="14" s="1"/>
  <c r="U77" i="14" s="1"/>
  <c r="G77" i="14"/>
  <c r="F77" i="14"/>
  <c r="DV76" i="14"/>
  <c r="DR76" i="14"/>
  <c r="DW76" i="14" s="1"/>
  <c r="BA76" i="14"/>
  <c r="R76" i="14"/>
  <c r="T76" i="14" s="1"/>
  <c r="V76" i="14" s="1"/>
  <c r="Q76" i="14"/>
  <c r="S76" i="14" s="1"/>
  <c r="G76" i="14"/>
  <c r="F76" i="14"/>
  <c r="DV75" i="14"/>
  <c r="DR75" i="14"/>
  <c r="DW75" i="14" s="1"/>
  <c r="BA75" i="14"/>
  <c r="R75" i="14"/>
  <c r="T75" i="14" s="1"/>
  <c r="V75" i="14" s="1"/>
  <c r="Q75" i="14"/>
  <c r="S75" i="14" s="1"/>
  <c r="U75" i="14" s="1"/>
  <c r="G75" i="14"/>
  <c r="F75" i="14"/>
  <c r="DV74" i="14"/>
  <c r="DR74" i="14"/>
  <c r="DW74" i="14" s="1"/>
  <c r="BA74" i="14"/>
  <c r="R74" i="14"/>
  <c r="T74" i="14" s="1"/>
  <c r="V74" i="14" s="1"/>
  <c r="Q74" i="14"/>
  <c r="S74" i="14" s="1"/>
  <c r="G74" i="14"/>
  <c r="F74" i="14"/>
  <c r="DV73" i="14"/>
  <c r="DR73" i="14"/>
  <c r="DW73" i="14" s="1"/>
  <c r="BA73" i="14"/>
  <c r="R73" i="14"/>
  <c r="T73" i="14" s="1"/>
  <c r="V73" i="14" s="1"/>
  <c r="Q73" i="14"/>
  <c r="S73" i="14" s="1"/>
  <c r="G73" i="14"/>
  <c r="F73" i="14"/>
  <c r="DV72" i="14"/>
  <c r="DR72" i="14"/>
  <c r="DW72" i="14" s="1"/>
  <c r="BA72" i="14"/>
  <c r="R72" i="14"/>
  <c r="T72" i="14" s="1"/>
  <c r="V72" i="14" s="1"/>
  <c r="Q72" i="14"/>
  <c r="S72" i="14" s="1"/>
  <c r="U72" i="14" s="1"/>
  <c r="G72" i="14"/>
  <c r="F72" i="14"/>
  <c r="DV71" i="14"/>
  <c r="DR71" i="14"/>
  <c r="DW71" i="14" s="1"/>
  <c r="BA71" i="14"/>
  <c r="R71" i="14"/>
  <c r="T71" i="14" s="1"/>
  <c r="V71" i="14" s="1"/>
  <c r="Q71" i="14"/>
  <c r="S71" i="14" s="1"/>
  <c r="G71" i="14"/>
  <c r="F71" i="14"/>
  <c r="DV70" i="14"/>
  <c r="DR70" i="14"/>
  <c r="DW70" i="14" s="1"/>
  <c r="BA70" i="14"/>
  <c r="R70" i="14"/>
  <c r="T70" i="14" s="1"/>
  <c r="V70" i="14" s="1"/>
  <c r="Q70" i="14"/>
  <c r="S70" i="14" s="1"/>
  <c r="G70" i="14"/>
  <c r="F70" i="14"/>
  <c r="DV69" i="14"/>
  <c r="DR69" i="14"/>
  <c r="DW69" i="14" s="1"/>
  <c r="BA69" i="14"/>
  <c r="R69" i="14"/>
  <c r="T69" i="14" s="1"/>
  <c r="V69" i="14" s="1"/>
  <c r="Q69" i="14"/>
  <c r="S69" i="14" s="1"/>
  <c r="U69" i="14" s="1"/>
  <c r="G69" i="14"/>
  <c r="F69" i="14"/>
  <c r="DV68" i="14"/>
  <c r="DR68" i="14"/>
  <c r="DW68" i="14" s="1"/>
  <c r="BA68" i="14"/>
  <c r="R68" i="14"/>
  <c r="T68" i="14" s="1"/>
  <c r="V68" i="14" s="1"/>
  <c r="Q68" i="14"/>
  <c r="S68" i="14" s="1"/>
  <c r="G68" i="14"/>
  <c r="F68" i="14"/>
  <c r="DV67" i="14"/>
  <c r="DR67" i="14"/>
  <c r="DW67" i="14" s="1"/>
  <c r="BA67" i="14"/>
  <c r="R67" i="14"/>
  <c r="T67" i="14" s="1"/>
  <c r="V67" i="14" s="1"/>
  <c r="Q67" i="14"/>
  <c r="S67" i="14" s="1"/>
  <c r="G67" i="14"/>
  <c r="F67" i="14"/>
  <c r="DV66" i="14"/>
  <c r="DR66" i="14"/>
  <c r="DW66" i="14" s="1"/>
  <c r="BA66" i="14"/>
  <c r="R66" i="14"/>
  <c r="T66" i="14" s="1"/>
  <c r="V66" i="14" s="1"/>
  <c r="Q66" i="14"/>
  <c r="S66" i="14" s="1"/>
  <c r="G66" i="14"/>
  <c r="F66" i="14"/>
  <c r="DV65" i="14"/>
  <c r="DR65" i="14"/>
  <c r="DW65" i="14" s="1"/>
  <c r="BA65" i="14"/>
  <c r="R65" i="14"/>
  <c r="T65" i="14" s="1"/>
  <c r="V65" i="14" s="1"/>
  <c r="Q65" i="14"/>
  <c r="S65" i="14" s="1"/>
  <c r="G65" i="14"/>
  <c r="F65" i="14"/>
  <c r="DV64" i="14"/>
  <c r="DR64" i="14"/>
  <c r="DW64" i="14" s="1"/>
  <c r="BA64" i="14"/>
  <c r="R64" i="14"/>
  <c r="T64" i="14" s="1"/>
  <c r="V64" i="14" s="1"/>
  <c r="Q64" i="14"/>
  <c r="S64" i="14" s="1"/>
  <c r="U64" i="14" s="1"/>
  <c r="G64" i="14"/>
  <c r="F64" i="14"/>
  <c r="DV63" i="14"/>
  <c r="DR63" i="14"/>
  <c r="DW63" i="14" s="1"/>
  <c r="BA63" i="14"/>
  <c r="R63" i="14"/>
  <c r="T63" i="14" s="1"/>
  <c r="V63" i="14" s="1"/>
  <c r="Q63" i="14"/>
  <c r="S63" i="14" s="1"/>
  <c r="G63" i="14"/>
  <c r="F63" i="14"/>
  <c r="DV62" i="14"/>
  <c r="DR62" i="14"/>
  <c r="DW62" i="14" s="1"/>
  <c r="BA62" i="14"/>
  <c r="R62" i="14"/>
  <c r="T62" i="14" s="1"/>
  <c r="V62" i="14" s="1"/>
  <c r="Q62" i="14"/>
  <c r="S62" i="14" s="1"/>
  <c r="G62" i="14"/>
  <c r="F62" i="14"/>
  <c r="DV61" i="14"/>
  <c r="DR61" i="14"/>
  <c r="DW61" i="14" s="1"/>
  <c r="BA61" i="14"/>
  <c r="R61" i="14"/>
  <c r="T61" i="14" s="1"/>
  <c r="V61" i="14" s="1"/>
  <c r="Q61" i="14"/>
  <c r="S61" i="14" s="1"/>
  <c r="U61" i="14" s="1"/>
  <c r="G61" i="14"/>
  <c r="F61" i="14"/>
  <c r="DV60" i="14"/>
  <c r="DR60" i="14"/>
  <c r="DW60" i="14" s="1"/>
  <c r="BA60" i="14"/>
  <c r="R60" i="14"/>
  <c r="T60" i="14" s="1"/>
  <c r="V60" i="14" s="1"/>
  <c r="Q60" i="14"/>
  <c r="S60" i="14" s="1"/>
  <c r="G60" i="14"/>
  <c r="F60" i="14"/>
  <c r="DV59" i="14"/>
  <c r="DR59" i="14"/>
  <c r="DW59" i="14" s="1"/>
  <c r="BA59" i="14"/>
  <c r="R59" i="14"/>
  <c r="T59" i="14" s="1"/>
  <c r="V59" i="14" s="1"/>
  <c r="Q59" i="14"/>
  <c r="S59" i="14" s="1"/>
  <c r="G59" i="14"/>
  <c r="F59" i="14"/>
  <c r="DV58" i="14"/>
  <c r="DR58" i="14"/>
  <c r="DW58" i="14" s="1"/>
  <c r="BA58" i="14"/>
  <c r="R58" i="14"/>
  <c r="T58" i="14" s="1"/>
  <c r="V58" i="14" s="1"/>
  <c r="Q58" i="14"/>
  <c r="S58" i="14" s="1"/>
  <c r="G58" i="14"/>
  <c r="F58" i="14"/>
  <c r="DV57" i="14"/>
  <c r="DR57" i="14"/>
  <c r="DW57" i="14" s="1"/>
  <c r="BA57" i="14"/>
  <c r="R57" i="14"/>
  <c r="T57" i="14" s="1"/>
  <c r="V57" i="14" s="1"/>
  <c r="Q57" i="14"/>
  <c r="S57" i="14" s="1"/>
  <c r="U57" i="14" s="1"/>
  <c r="G57" i="14"/>
  <c r="F57" i="14"/>
  <c r="DV56" i="14"/>
  <c r="DR56" i="14"/>
  <c r="DW56" i="14" s="1"/>
  <c r="BA56" i="14"/>
  <c r="R56" i="14"/>
  <c r="T56" i="14" s="1"/>
  <c r="V56" i="14" s="1"/>
  <c r="Q56" i="14"/>
  <c r="S56" i="14" s="1"/>
  <c r="G56" i="14"/>
  <c r="F56" i="14"/>
  <c r="DV55" i="14"/>
  <c r="DR55" i="14"/>
  <c r="DW55" i="14" s="1"/>
  <c r="BA55" i="14"/>
  <c r="R55" i="14"/>
  <c r="T55" i="14" s="1"/>
  <c r="V55" i="14" s="1"/>
  <c r="Q55" i="14"/>
  <c r="S55" i="14" s="1"/>
  <c r="G55" i="14"/>
  <c r="F55" i="14"/>
  <c r="DV54" i="14"/>
  <c r="DR54" i="14"/>
  <c r="DW54" i="14" s="1"/>
  <c r="BA54" i="14"/>
  <c r="R54" i="14"/>
  <c r="T54" i="14" s="1"/>
  <c r="V54" i="14" s="1"/>
  <c r="Q54" i="14"/>
  <c r="S54" i="14" s="1"/>
  <c r="G54" i="14"/>
  <c r="F54" i="14"/>
  <c r="DV53" i="14"/>
  <c r="DR53" i="14"/>
  <c r="DW53" i="14" s="1"/>
  <c r="BA53" i="14"/>
  <c r="R53" i="14"/>
  <c r="T53" i="14" s="1"/>
  <c r="V53" i="14" s="1"/>
  <c r="Q53" i="14"/>
  <c r="S53" i="14" s="1"/>
  <c r="G53" i="14"/>
  <c r="F53" i="14"/>
  <c r="DV52" i="14"/>
  <c r="DR52" i="14"/>
  <c r="DW52" i="14" s="1"/>
  <c r="BA52" i="14"/>
  <c r="R52" i="14"/>
  <c r="T52" i="14" s="1"/>
  <c r="V52" i="14" s="1"/>
  <c r="Q52" i="14"/>
  <c r="S52" i="14" s="1"/>
  <c r="G52" i="14"/>
  <c r="F52" i="14"/>
  <c r="DV51" i="14"/>
  <c r="DR51" i="14"/>
  <c r="DW51" i="14" s="1"/>
  <c r="BA51" i="14"/>
  <c r="R51" i="14"/>
  <c r="T51" i="14" s="1"/>
  <c r="V51" i="14" s="1"/>
  <c r="Q51" i="14"/>
  <c r="S51" i="14" s="1"/>
  <c r="G51" i="14"/>
  <c r="F51" i="14"/>
  <c r="DV50" i="14"/>
  <c r="DR50" i="14"/>
  <c r="DW50" i="14" s="1"/>
  <c r="BA50" i="14"/>
  <c r="R50" i="14"/>
  <c r="T50" i="14" s="1"/>
  <c r="V50" i="14" s="1"/>
  <c r="Q50" i="14"/>
  <c r="S50" i="14" s="1"/>
  <c r="G50" i="14"/>
  <c r="F50" i="14"/>
  <c r="DV49" i="14"/>
  <c r="DR49" i="14"/>
  <c r="DW49" i="14" s="1"/>
  <c r="BA49" i="14"/>
  <c r="R49" i="14"/>
  <c r="T49" i="14" s="1"/>
  <c r="V49" i="14" s="1"/>
  <c r="Q49" i="14"/>
  <c r="S49" i="14" s="1"/>
  <c r="U49" i="14" s="1"/>
  <c r="G49" i="14"/>
  <c r="F49" i="14"/>
  <c r="DV48" i="14"/>
  <c r="DR48" i="14"/>
  <c r="DW48" i="14" s="1"/>
  <c r="BA48" i="14"/>
  <c r="R48" i="14"/>
  <c r="T48" i="14" s="1"/>
  <c r="V48" i="14" s="1"/>
  <c r="Q48" i="14"/>
  <c r="S48" i="14" s="1"/>
  <c r="U48" i="14" s="1"/>
  <c r="G48" i="14"/>
  <c r="F48" i="14"/>
  <c r="DV47" i="14"/>
  <c r="DR47" i="14"/>
  <c r="DW47" i="14" s="1"/>
  <c r="BA47" i="14"/>
  <c r="R47" i="14"/>
  <c r="T47" i="14" s="1"/>
  <c r="V47" i="14" s="1"/>
  <c r="Q47" i="14"/>
  <c r="S47" i="14" s="1"/>
  <c r="G47" i="14"/>
  <c r="F47" i="14"/>
  <c r="DV46" i="14"/>
  <c r="DR46" i="14"/>
  <c r="DW46" i="14" s="1"/>
  <c r="BA46" i="14"/>
  <c r="R46" i="14"/>
  <c r="T46" i="14" s="1"/>
  <c r="V46" i="14" s="1"/>
  <c r="Q46" i="14"/>
  <c r="S46" i="14" s="1"/>
  <c r="G46" i="14"/>
  <c r="F46" i="14"/>
  <c r="DV45" i="14"/>
  <c r="DR45" i="14"/>
  <c r="DW45" i="14" s="1"/>
  <c r="BA45" i="14"/>
  <c r="R45" i="14"/>
  <c r="T45" i="14" s="1"/>
  <c r="V45" i="14" s="1"/>
  <c r="Q45" i="14"/>
  <c r="S45" i="14" s="1"/>
  <c r="U45" i="14" s="1"/>
  <c r="G45" i="14"/>
  <c r="F45" i="14"/>
  <c r="DV44" i="14"/>
  <c r="DR44" i="14"/>
  <c r="DW44" i="14" s="1"/>
  <c r="BA44" i="14"/>
  <c r="R44" i="14"/>
  <c r="T44" i="14" s="1"/>
  <c r="V44" i="14" s="1"/>
  <c r="Q44" i="14"/>
  <c r="S44" i="14" s="1"/>
  <c r="G44" i="14"/>
  <c r="F44" i="14"/>
  <c r="DV43" i="14"/>
  <c r="DR43" i="14"/>
  <c r="DW43" i="14" s="1"/>
  <c r="BA43" i="14"/>
  <c r="R43" i="14"/>
  <c r="T43" i="14" s="1"/>
  <c r="V43" i="14" s="1"/>
  <c r="Q43" i="14"/>
  <c r="S43" i="14" s="1"/>
  <c r="G43" i="14"/>
  <c r="F43" i="14"/>
  <c r="DV42" i="14"/>
  <c r="DR42" i="14"/>
  <c r="DW42" i="14" s="1"/>
  <c r="BA42" i="14"/>
  <c r="R42" i="14"/>
  <c r="T42" i="14" s="1"/>
  <c r="V42" i="14" s="1"/>
  <c r="Q42" i="14"/>
  <c r="S42" i="14" s="1"/>
  <c r="U42" i="14" s="1"/>
  <c r="G42" i="14"/>
  <c r="F42" i="14"/>
  <c r="DV41" i="14"/>
  <c r="DR41" i="14"/>
  <c r="DW41" i="14" s="1"/>
  <c r="BA41" i="14"/>
  <c r="R41" i="14"/>
  <c r="T41" i="14" s="1"/>
  <c r="V41" i="14" s="1"/>
  <c r="Q41" i="14"/>
  <c r="S41" i="14" s="1"/>
  <c r="G41" i="14"/>
  <c r="F41" i="14"/>
  <c r="DV40" i="14"/>
  <c r="DR40" i="14"/>
  <c r="DW40" i="14" s="1"/>
  <c r="BA40" i="14"/>
  <c r="R40" i="14"/>
  <c r="T40" i="14" s="1"/>
  <c r="V40" i="14" s="1"/>
  <c r="Q40" i="14"/>
  <c r="S40" i="14" s="1"/>
  <c r="G40" i="14"/>
  <c r="F40" i="14"/>
  <c r="DV39" i="14"/>
  <c r="DR39" i="14"/>
  <c r="DW39" i="14" s="1"/>
  <c r="BA39" i="14"/>
  <c r="R39" i="14"/>
  <c r="T39" i="14" s="1"/>
  <c r="V39" i="14" s="1"/>
  <c r="Q39" i="14"/>
  <c r="S39" i="14" s="1"/>
  <c r="G39" i="14"/>
  <c r="F39" i="14"/>
  <c r="DV38" i="14"/>
  <c r="DR38" i="14"/>
  <c r="DW38" i="14" s="1"/>
  <c r="BA38" i="14"/>
  <c r="R38" i="14"/>
  <c r="T38" i="14" s="1"/>
  <c r="V38" i="14" s="1"/>
  <c r="Q38" i="14"/>
  <c r="S38" i="14" s="1"/>
  <c r="G38" i="14"/>
  <c r="F38" i="14"/>
  <c r="DV37" i="14"/>
  <c r="DR37" i="14"/>
  <c r="DW37" i="14" s="1"/>
  <c r="BA37" i="14"/>
  <c r="R37" i="14"/>
  <c r="T37" i="14" s="1"/>
  <c r="V37" i="14" s="1"/>
  <c r="Q37" i="14"/>
  <c r="S37" i="14" s="1"/>
  <c r="U37" i="14" s="1"/>
  <c r="G37" i="14"/>
  <c r="F37" i="14"/>
  <c r="DV36" i="14"/>
  <c r="DR36" i="14"/>
  <c r="DW36" i="14" s="1"/>
  <c r="BA36" i="14"/>
  <c r="R36" i="14"/>
  <c r="T36" i="14" s="1"/>
  <c r="V36" i="14" s="1"/>
  <c r="Q36" i="14"/>
  <c r="S36" i="14" s="1"/>
  <c r="G36" i="14"/>
  <c r="F36" i="14"/>
  <c r="DV35" i="14"/>
  <c r="DR35" i="14"/>
  <c r="DW35" i="14" s="1"/>
  <c r="BA35" i="14"/>
  <c r="R35" i="14"/>
  <c r="T35" i="14" s="1"/>
  <c r="V35" i="14" s="1"/>
  <c r="Q35" i="14"/>
  <c r="S35" i="14" s="1"/>
  <c r="G35" i="14"/>
  <c r="F35" i="14"/>
  <c r="DV34" i="14"/>
  <c r="DR34" i="14"/>
  <c r="DW34" i="14" s="1"/>
  <c r="BA34" i="14"/>
  <c r="R34" i="14"/>
  <c r="T34" i="14" s="1"/>
  <c r="V34" i="14" s="1"/>
  <c r="Q34" i="14"/>
  <c r="S34" i="14" s="1"/>
  <c r="U34" i="14" s="1"/>
  <c r="G34" i="14"/>
  <c r="F34" i="14"/>
  <c r="DV33" i="14"/>
  <c r="DR33" i="14"/>
  <c r="DW33" i="14" s="1"/>
  <c r="BA33" i="14"/>
  <c r="R33" i="14"/>
  <c r="T33" i="14" s="1"/>
  <c r="V33" i="14" s="1"/>
  <c r="Q33" i="14"/>
  <c r="S33" i="14" s="1"/>
  <c r="G33" i="14"/>
  <c r="F33" i="14"/>
  <c r="DV32" i="14"/>
  <c r="DR32" i="14"/>
  <c r="DW32" i="14" s="1"/>
  <c r="BA32" i="14"/>
  <c r="R32" i="14"/>
  <c r="T32" i="14" s="1"/>
  <c r="V32" i="14" s="1"/>
  <c r="Q32" i="14"/>
  <c r="S32" i="14" s="1"/>
  <c r="G32" i="14"/>
  <c r="F32" i="14"/>
  <c r="DV31" i="14"/>
  <c r="DR31" i="14"/>
  <c r="DW31" i="14" s="1"/>
  <c r="BA31" i="14"/>
  <c r="R31" i="14"/>
  <c r="T31" i="14" s="1"/>
  <c r="V31" i="14" s="1"/>
  <c r="Q31" i="14"/>
  <c r="S31" i="14" s="1"/>
  <c r="G31" i="14"/>
  <c r="F31" i="14"/>
  <c r="DV30" i="14"/>
  <c r="DR30" i="14"/>
  <c r="DW30" i="14" s="1"/>
  <c r="BA30" i="14"/>
  <c r="R30" i="14"/>
  <c r="T30" i="14" s="1"/>
  <c r="V30" i="14" s="1"/>
  <c r="Q30" i="14"/>
  <c r="S30" i="14" s="1"/>
  <c r="G30" i="14"/>
  <c r="F30" i="14"/>
  <c r="DV29" i="14"/>
  <c r="DR29" i="14"/>
  <c r="DW29" i="14" s="1"/>
  <c r="BA29" i="14"/>
  <c r="R29" i="14"/>
  <c r="T29" i="14" s="1"/>
  <c r="V29" i="14" s="1"/>
  <c r="Q29" i="14"/>
  <c r="S29" i="14" s="1"/>
  <c r="U29" i="14" s="1"/>
  <c r="G29" i="14"/>
  <c r="F29" i="14"/>
  <c r="DV28" i="14"/>
  <c r="DR28" i="14"/>
  <c r="DW28" i="14" s="1"/>
  <c r="BA28" i="14"/>
  <c r="R28" i="14"/>
  <c r="T28" i="14" s="1"/>
  <c r="V28" i="14" s="1"/>
  <c r="Q28" i="14"/>
  <c r="S28" i="14" s="1"/>
  <c r="U28" i="14" s="1"/>
  <c r="G28" i="14"/>
  <c r="F28" i="14"/>
  <c r="DV27" i="14"/>
  <c r="DR27" i="14"/>
  <c r="DW27" i="14" s="1"/>
  <c r="BA27" i="14"/>
  <c r="R27" i="14"/>
  <c r="T27" i="14" s="1"/>
  <c r="V27" i="14" s="1"/>
  <c r="Q27" i="14"/>
  <c r="S27" i="14" s="1"/>
  <c r="G27" i="14"/>
  <c r="F27" i="14"/>
  <c r="DV26" i="14"/>
  <c r="DR26" i="14"/>
  <c r="DW26" i="14" s="1"/>
  <c r="BA26" i="14"/>
  <c r="R26" i="14"/>
  <c r="T26" i="14" s="1"/>
  <c r="V26" i="14" s="1"/>
  <c r="Q26" i="14"/>
  <c r="S26" i="14" s="1"/>
  <c r="U26" i="14" s="1"/>
  <c r="G26" i="14"/>
  <c r="F26" i="14"/>
  <c r="DV25" i="14"/>
  <c r="DR25" i="14"/>
  <c r="DW25" i="14" s="1"/>
  <c r="BA25" i="14"/>
  <c r="R25" i="14"/>
  <c r="T25" i="14" s="1"/>
  <c r="V25" i="14" s="1"/>
  <c r="Q25" i="14"/>
  <c r="S25" i="14" s="1"/>
  <c r="G25" i="14"/>
  <c r="F25" i="14"/>
  <c r="DV24" i="14"/>
  <c r="DR24" i="14"/>
  <c r="DW24" i="14" s="1"/>
  <c r="BA24" i="14"/>
  <c r="R24" i="14"/>
  <c r="T24" i="14" s="1"/>
  <c r="V24" i="14" s="1"/>
  <c r="Q24" i="14"/>
  <c r="S24" i="14" s="1"/>
  <c r="G24" i="14"/>
  <c r="F24" i="14"/>
  <c r="DV23" i="14"/>
  <c r="DR23" i="14"/>
  <c r="DW23" i="14" s="1"/>
  <c r="BA23" i="14"/>
  <c r="R23" i="14"/>
  <c r="T23" i="14" s="1"/>
  <c r="V23" i="14" s="1"/>
  <c r="Q23" i="14"/>
  <c r="S23" i="14" s="1"/>
  <c r="G23" i="14"/>
  <c r="F23" i="14"/>
  <c r="DV22" i="14"/>
  <c r="DR22" i="14"/>
  <c r="DW22" i="14" s="1"/>
  <c r="BA22" i="14"/>
  <c r="R22" i="14"/>
  <c r="T22" i="14" s="1"/>
  <c r="V22" i="14" s="1"/>
  <c r="Q22" i="14"/>
  <c r="S22" i="14" s="1"/>
  <c r="G22" i="14"/>
  <c r="F22" i="14"/>
  <c r="DV21" i="14"/>
  <c r="DR21" i="14"/>
  <c r="DW21" i="14" s="1"/>
  <c r="BA21" i="14"/>
  <c r="R21" i="14"/>
  <c r="T21" i="14" s="1"/>
  <c r="V21" i="14" s="1"/>
  <c r="Q21" i="14"/>
  <c r="S21" i="14" s="1"/>
  <c r="U21" i="14" s="1"/>
  <c r="G21" i="14"/>
  <c r="F21" i="14"/>
  <c r="DV20" i="14"/>
  <c r="DR20" i="14"/>
  <c r="DW20" i="14" s="1"/>
  <c r="BA20" i="14"/>
  <c r="R20" i="14"/>
  <c r="T20" i="14" s="1"/>
  <c r="V20" i="14" s="1"/>
  <c r="Q20" i="14"/>
  <c r="S20" i="14" s="1"/>
  <c r="G20" i="14"/>
  <c r="F20" i="14"/>
  <c r="DV19" i="14"/>
  <c r="DR19" i="14"/>
  <c r="DW19" i="14" s="1"/>
  <c r="BA19" i="14"/>
  <c r="R19" i="14"/>
  <c r="T19" i="14" s="1"/>
  <c r="V19" i="14" s="1"/>
  <c r="Q19" i="14"/>
  <c r="S19" i="14" s="1"/>
  <c r="G19" i="14"/>
  <c r="F19" i="14"/>
  <c r="DV18" i="14"/>
  <c r="DR18" i="14"/>
  <c r="DW18" i="14" s="1"/>
  <c r="BA18" i="14"/>
  <c r="R18" i="14"/>
  <c r="T18" i="14" s="1"/>
  <c r="V18" i="14" s="1"/>
  <c r="Q18" i="14"/>
  <c r="S18" i="14" s="1"/>
  <c r="U18" i="14" s="1"/>
  <c r="G18" i="14"/>
  <c r="F18" i="14"/>
  <c r="DV17" i="14"/>
  <c r="DR17" i="14"/>
  <c r="DW17" i="14" s="1"/>
  <c r="BA17" i="14"/>
  <c r="R17" i="14"/>
  <c r="T17" i="14" s="1"/>
  <c r="V17" i="14" s="1"/>
  <c r="Q17" i="14"/>
  <c r="S17" i="14" s="1"/>
  <c r="G17" i="14"/>
  <c r="F17" i="14"/>
  <c r="DV16" i="14"/>
  <c r="DR16" i="14"/>
  <c r="DW16" i="14" s="1"/>
  <c r="BA16" i="14"/>
  <c r="R16" i="14"/>
  <c r="T16" i="14" s="1"/>
  <c r="V16" i="14" s="1"/>
  <c r="Q16" i="14"/>
  <c r="S16" i="14" s="1"/>
  <c r="U16" i="14" s="1"/>
  <c r="G16" i="14"/>
  <c r="F16" i="14"/>
  <c r="DV15" i="14"/>
  <c r="DR15" i="14"/>
  <c r="DW15" i="14" s="1"/>
  <c r="BA15" i="14"/>
  <c r="R15" i="14"/>
  <c r="T15" i="14" s="1"/>
  <c r="V15" i="14" s="1"/>
  <c r="Q15" i="14"/>
  <c r="S15" i="14" s="1"/>
  <c r="G15" i="14"/>
  <c r="F15" i="14"/>
  <c r="DV14" i="14"/>
  <c r="DR14" i="14"/>
  <c r="DW14" i="14" s="1"/>
  <c r="BA14" i="14"/>
  <c r="R14" i="14"/>
  <c r="T14" i="14" s="1"/>
  <c r="V14" i="14" s="1"/>
  <c r="Q14" i="14"/>
  <c r="S14" i="14" s="1"/>
  <c r="G14" i="14"/>
  <c r="F14" i="14"/>
  <c r="DV13" i="14"/>
  <c r="DR13" i="14"/>
  <c r="DW13" i="14" s="1"/>
  <c r="BA13" i="14"/>
  <c r="R13" i="14"/>
  <c r="T13" i="14" s="1"/>
  <c r="V13" i="14" s="1"/>
  <c r="Q13" i="14"/>
  <c r="S13" i="14" s="1"/>
  <c r="U13" i="14" s="1"/>
  <c r="G13" i="14"/>
  <c r="F13" i="14"/>
  <c r="DV12" i="14"/>
  <c r="DR12" i="14"/>
  <c r="DW12" i="14" s="1"/>
  <c r="BA12" i="14"/>
  <c r="R12" i="14"/>
  <c r="T12" i="14" s="1"/>
  <c r="V12" i="14" s="1"/>
  <c r="Q12" i="14"/>
  <c r="S12" i="14" s="1"/>
  <c r="U12" i="14" s="1"/>
  <c r="G12" i="14"/>
  <c r="F12" i="14"/>
  <c r="DV11" i="14"/>
  <c r="DR11" i="14"/>
  <c r="DW11" i="14" s="1"/>
  <c r="BA11" i="14"/>
  <c r="R11" i="14"/>
  <c r="T11" i="14" s="1"/>
  <c r="V11" i="14" s="1"/>
  <c r="Q11" i="14"/>
  <c r="S11" i="14" s="1"/>
  <c r="G11" i="14"/>
  <c r="F11" i="14"/>
  <c r="DV10" i="14"/>
  <c r="DR10" i="14"/>
  <c r="DW10" i="14" s="1"/>
  <c r="BA10" i="14"/>
  <c r="R10" i="14"/>
  <c r="T10" i="14" s="1"/>
  <c r="V10" i="14" s="1"/>
  <c r="Q10" i="14"/>
  <c r="S10" i="14" s="1"/>
  <c r="U10" i="14" s="1"/>
  <c r="G10" i="14"/>
  <c r="F10" i="14"/>
  <c r="DV9" i="14"/>
  <c r="DR9" i="14"/>
  <c r="DW9" i="14" s="1"/>
  <c r="BA9" i="14"/>
  <c r="R9" i="14"/>
  <c r="T9" i="14" s="1"/>
  <c r="V9" i="14" s="1"/>
  <c r="Q9" i="14"/>
  <c r="S9" i="14" s="1"/>
  <c r="G9" i="14"/>
  <c r="F9" i="14"/>
  <c r="DV8" i="14"/>
  <c r="DR8" i="14"/>
  <c r="DW8" i="14" s="1"/>
  <c r="BA8" i="14"/>
  <c r="R8" i="14"/>
  <c r="T8" i="14" s="1"/>
  <c r="V8" i="14" s="1"/>
  <c r="Q8" i="14"/>
  <c r="S8" i="14" s="1"/>
  <c r="G8" i="14"/>
  <c r="F8" i="14"/>
  <c r="DV7" i="14"/>
  <c r="DR7" i="14"/>
  <c r="DW7" i="14" s="1"/>
  <c r="BA7" i="14"/>
  <c r="R7" i="14"/>
  <c r="T7" i="14" s="1"/>
  <c r="V7" i="14" s="1"/>
  <c r="Q7" i="14"/>
  <c r="S7" i="14" s="1"/>
  <c r="G7" i="14"/>
  <c r="F7" i="14"/>
  <c r="DV6" i="14"/>
  <c r="DR6" i="14"/>
  <c r="DW6" i="14" s="1"/>
  <c r="BA6" i="14"/>
  <c r="R6" i="14"/>
  <c r="T6" i="14" s="1"/>
  <c r="V6" i="14" s="1"/>
  <c r="Q6" i="14"/>
  <c r="S6" i="14" s="1"/>
  <c r="G6" i="14"/>
  <c r="F6" i="14"/>
  <c r="DV5" i="14"/>
  <c r="DR5" i="14"/>
  <c r="DW5" i="14" s="1"/>
  <c r="BA5" i="14"/>
  <c r="R5" i="14"/>
  <c r="T5" i="14" s="1"/>
  <c r="V5" i="14" s="1"/>
  <c r="Q5" i="14"/>
  <c r="S5" i="14" s="1"/>
  <c r="U5" i="14" s="1"/>
  <c r="G5" i="14"/>
  <c r="F5" i="14"/>
  <c r="AF78" i="20" l="1"/>
  <c r="AB78" i="20"/>
  <c r="AF78" i="12"/>
  <c r="AB78" i="12"/>
  <c r="V158" i="14"/>
  <c r="X79" i="12"/>
  <c r="X79" i="20"/>
  <c r="Z80" i="20"/>
  <c r="W80" i="20"/>
  <c r="Z80" i="12"/>
  <c r="W80" i="12"/>
  <c r="AC81" i="12"/>
  <c r="AC81" i="20"/>
  <c r="AC82" i="12"/>
  <c r="AC82" i="20"/>
  <c r="AF83" i="20"/>
  <c r="AB83" i="12"/>
  <c r="AF83" i="12"/>
  <c r="AB83" i="20"/>
  <c r="Z84" i="20"/>
  <c r="Z84" i="12"/>
  <c r="W84" i="12"/>
  <c r="W84" i="20"/>
  <c r="AC85" i="12"/>
  <c r="AC85" i="20"/>
  <c r="AC86" i="12"/>
  <c r="AC86" i="20"/>
  <c r="AF87" i="20"/>
  <c r="AB87" i="12"/>
  <c r="AF87" i="12"/>
  <c r="AB87" i="20"/>
  <c r="AC88" i="12"/>
  <c r="AC88" i="20"/>
  <c r="V168" i="14"/>
  <c r="X89" i="12"/>
  <c r="X89" i="20"/>
  <c r="Z90" i="20"/>
  <c r="W90" i="12"/>
  <c r="Z90" i="12"/>
  <c r="W90" i="20"/>
  <c r="AF91" i="20"/>
  <c r="AB91" i="12"/>
  <c r="AF91" i="12"/>
  <c r="AB91" i="20"/>
  <c r="AC92" i="12"/>
  <c r="AC92" i="20"/>
  <c r="V172" i="14"/>
  <c r="X93" i="12"/>
  <c r="Z94" i="20"/>
  <c r="Z94" i="12"/>
  <c r="W94" i="12"/>
  <c r="AF95" i="20"/>
  <c r="AB95" i="12"/>
  <c r="AF95" i="12"/>
  <c r="AC96" i="12"/>
  <c r="V176" i="14"/>
  <c r="X97" i="12"/>
  <c r="U177" i="14"/>
  <c r="Z98" i="20"/>
  <c r="W98" i="12"/>
  <c r="Z98" i="12"/>
  <c r="AF99" i="20"/>
  <c r="AB99" i="12"/>
  <c r="AF99" i="12"/>
  <c r="AC100" i="12"/>
  <c r="V180" i="14"/>
  <c r="X101" i="12"/>
  <c r="Z102" i="20"/>
  <c r="Z102" i="12"/>
  <c r="W102" i="12"/>
  <c r="AF103" i="20"/>
  <c r="AB103" i="12"/>
  <c r="AF103" i="12"/>
  <c r="AC104" i="12"/>
  <c r="V184" i="14"/>
  <c r="X105" i="12"/>
  <c r="AC78" i="20"/>
  <c r="AC78" i="12"/>
  <c r="AF79" i="20"/>
  <c r="AB79" i="12"/>
  <c r="AF79" i="12"/>
  <c r="AB79" i="20"/>
  <c r="V159" i="14"/>
  <c r="X80" i="12"/>
  <c r="X80" i="20"/>
  <c r="Z81" i="20"/>
  <c r="Z81" i="12"/>
  <c r="W81" i="12"/>
  <c r="W81" i="20"/>
  <c r="Z82" i="20"/>
  <c r="Z82" i="12"/>
  <c r="W82" i="12"/>
  <c r="W82" i="20"/>
  <c r="AC83" i="12"/>
  <c r="AC83" i="20"/>
  <c r="V163" i="14"/>
  <c r="X84" i="12"/>
  <c r="X84" i="20"/>
  <c r="Z85" i="20"/>
  <c r="Z85" i="12"/>
  <c r="W85" i="12"/>
  <c r="W85" i="20"/>
  <c r="Z86" i="20"/>
  <c r="Z86" i="12"/>
  <c r="W86" i="12"/>
  <c r="W86" i="20"/>
  <c r="AC87" i="12"/>
  <c r="AC87" i="20"/>
  <c r="Z88" i="20"/>
  <c r="Z88" i="12"/>
  <c r="W88" i="12"/>
  <c r="W88" i="20"/>
  <c r="AF89" i="20"/>
  <c r="AB89" i="12"/>
  <c r="AF89" i="12"/>
  <c r="AB89" i="20"/>
  <c r="V169" i="14"/>
  <c r="X90" i="12"/>
  <c r="X90" i="20"/>
  <c r="AC91" i="12"/>
  <c r="AC91" i="20"/>
  <c r="U171" i="14"/>
  <c r="Z92" i="20"/>
  <c r="Z92" i="12"/>
  <c r="W92" i="12"/>
  <c r="W92" i="20"/>
  <c r="AF93" i="20"/>
  <c r="AB93" i="12"/>
  <c r="AF93" i="12"/>
  <c r="V173" i="14"/>
  <c r="X94" i="12"/>
  <c r="AC95" i="12"/>
  <c r="Z96" i="20"/>
  <c r="Z96" i="12"/>
  <c r="W96" i="12"/>
  <c r="AF97" i="20"/>
  <c r="AB97" i="12"/>
  <c r="AF97" i="12"/>
  <c r="V177" i="14"/>
  <c r="X98" i="12"/>
  <c r="AC99" i="12"/>
  <c r="Z100" i="20"/>
  <c r="Z100" i="12"/>
  <c r="W100" i="12"/>
  <c r="AF101" i="20"/>
  <c r="AB101" i="12"/>
  <c r="AF101" i="12"/>
  <c r="V181" i="14"/>
  <c r="X102" i="12"/>
  <c r="AC103" i="12"/>
  <c r="Z104" i="20"/>
  <c r="Z104" i="12"/>
  <c r="W104" i="12"/>
  <c r="AF105" i="20"/>
  <c r="AB105" i="12"/>
  <c r="AF105" i="12"/>
  <c r="W78" i="20"/>
  <c r="Z78" i="20"/>
  <c r="Z78" i="12"/>
  <c r="W78" i="12"/>
  <c r="AC79" i="20"/>
  <c r="AC79" i="12"/>
  <c r="AF80" i="20"/>
  <c r="AF80" i="12"/>
  <c r="AB80" i="12"/>
  <c r="AB80" i="20"/>
  <c r="V160" i="14"/>
  <c r="X81" i="12"/>
  <c r="X81" i="20"/>
  <c r="V161" i="14"/>
  <c r="X82" i="12"/>
  <c r="X82" i="20"/>
  <c r="Z83" i="20"/>
  <c r="Z83" i="12"/>
  <c r="W83" i="12"/>
  <c r="W83" i="20"/>
  <c r="AF84" i="20"/>
  <c r="AF84" i="12"/>
  <c r="AB84" i="12"/>
  <c r="AB84" i="20"/>
  <c r="V164" i="14"/>
  <c r="X85" i="12"/>
  <c r="X85" i="20"/>
  <c r="V165" i="14"/>
  <c r="X86" i="12"/>
  <c r="X86" i="20"/>
  <c r="U166" i="14"/>
  <c r="Z87" i="20"/>
  <c r="Z87" i="12"/>
  <c r="W87" i="12"/>
  <c r="W87" i="20"/>
  <c r="V167" i="14"/>
  <c r="X88" i="12"/>
  <c r="X88" i="20"/>
  <c r="AC89" i="12"/>
  <c r="AC89" i="20"/>
  <c r="AF90" i="20"/>
  <c r="AF90" i="12"/>
  <c r="AB90" i="12"/>
  <c r="AB90" i="20"/>
  <c r="Z91" i="20"/>
  <c r="Z91" i="12"/>
  <c r="W91" i="12"/>
  <c r="W91" i="20"/>
  <c r="V171" i="14"/>
  <c r="X92" i="12"/>
  <c r="X92" i="20"/>
  <c r="AC93" i="12"/>
  <c r="AF94" i="20"/>
  <c r="AF94" i="12"/>
  <c r="AB94" i="12"/>
  <c r="Z95" i="20"/>
  <c r="Z95" i="12"/>
  <c r="W95" i="12"/>
  <c r="V175" i="14"/>
  <c r="X96" i="12"/>
  <c r="AC97" i="12"/>
  <c r="AF98" i="20"/>
  <c r="AF98" i="12"/>
  <c r="AB98" i="12"/>
  <c r="Z99" i="20"/>
  <c r="Z99" i="12"/>
  <c r="W99" i="12"/>
  <c r="V179" i="14"/>
  <c r="X100" i="12"/>
  <c r="AC101" i="12"/>
  <c r="AF102" i="20"/>
  <c r="AF102" i="12"/>
  <c r="AB102" i="12"/>
  <c r="Z103" i="20"/>
  <c r="Z103" i="12"/>
  <c r="W103" i="12"/>
  <c r="V183" i="14"/>
  <c r="X104" i="12"/>
  <c r="AM93" i="20"/>
  <c r="AN93" i="20"/>
  <c r="V157" i="14"/>
  <c r="X78" i="20"/>
  <c r="X78" i="12"/>
  <c r="Z79" i="20"/>
  <c r="W79" i="20"/>
  <c r="Z79" i="12"/>
  <c r="W79" i="12"/>
  <c r="AC80" i="20"/>
  <c r="AC80" i="12"/>
  <c r="AF81" i="20"/>
  <c r="AB81" i="12"/>
  <c r="AF81" i="12"/>
  <c r="AB81" i="20"/>
  <c r="AF82" i="20"/>
  <c r="AF82" i="12"/>
  <c r="AB82" i="12"/>
  <c r="AB82" i="20"/>
  <c r="V162" i="14"/>
  <c r="X83" i="12"/>
  <c r="X83" i="20"/>
  <c r="AC84" i="12"/>
  <c r="AC84" i="20"/>
  <c r="AF85" i="20"/>
  <c r="AB85" i="12"/>
  <c r="AF85" i="12"/>
  <c r="AB85" i="20"/>
  <c r="AF86" i="20"/>
  <c r="AF86" i="12"/>
  <c r="AB86" i="12"/>
  <c r="AB86" i="20"/>
  <c r="V166" i="14"/>
  <c r="X87" i="12"/>
  <c r="X87" i="20"/>
  <c r="AF88" i="20"/>
  <c r="AF88" i="12"/>
  <c r="AB88" i="12"/>
  <c r="AB88" i="20"/>
  <c r="U168" i="14"/>
  <c r="Z89" i="20"/>
  <c r="Z89" i="12"/>
  <c r="W89" i="12"/>
  <c r="W89" i="20"/>
  <c r="AC90" i="12"/>
  <c r="AC90" i="20"/>
  <c r="V170" i="14"/>
  <c r="X91" i="12"/>
  <c r="X91" i="20"/>
  <c r="AF92" i="20"/>
  <c r="AF92" i="12"/>
  <c r="AB92" i="12"/>
  <c r="AB92" i="20"/>
  <c r="U172" i="14"/>
  <c r="Z93" i="20"/>
  <c r="Z93" i="12"/>
  <c r="W93" i="12"/>
  <c r="W93" i="20"/>
  <c r="AC94" i="12"/>
  <c r="V174" i="14"/>
  <c r="X95" i="12"/>
  <c r="AF96" i="20"/>
  <c r="AF96" i="12"/>
  <c r="AB96" i="12"/>
  <c r="Z97" i="20"/>
  <c r="Z97" i="12"/>
  <c r="W97" i="12"/>
  <c r="AC98" i="12"/>
  <c r="V178" i="14"/>
  <c r="X99" i="12"/>
  <c r="AF100" i="20"/>
  <c r="AF100" i="12"/>
  <c r="AB100" i="12"/>
  <c r="Z101" i="20"/>
  <c r="Z101" i="12"/>
  <c r="W101" i="12"/>
  <c r="AC102" i="12"/>
  <c r="V182" i="14"/>
  <c r="X103" i="12"/>
  <c r="AF104" i="20"/>
  <c r="AF104" i="12"/>
  <c r="AB104" i="12"/>
  <c r="Z105" i="20"/>
  <c r="Z105" i="12"/>
  <c r="W105" i="12"/>
  <c r="E7" i="14"/>
  <c r="E11" i="14"/>
  <c r="E15" i="14"/>
  <c r="E19" i="14"/>
  <c r="E23" i="14"/>
  <c r="E27" i="14"/>
  <c r="E31" i="14"/>
  <c r="E35" i="14"/>
  <c r="E39" i="14"/>
  <c r="E43" i="14"/>
  <c r="EG124" i="14"/>
  <c r="EF124" i="14"/>
  <c r="AH166" i="14"/>
  <c r="AO16" i="20"/>
  <c r="V189" i="14"/>
  <c r="AB2" i="20"/>
  <c r="AF2" i="12"/>
  <c r="AF2" i="20"/>
  <c r="AB2" i="12"/>
  <c r="AB3" i="20"/>
  <c r="AF3" i="20"/>
  <c r="AB3" i="12"/>
  <c r="AF3" i="12"/>
  <c r="AB4" i="20"/>
  <c r="AF4" i="12"/>
  <c r="AF4" i="20"/>
  <c r="AB4" i="12"/>
  <c r="AB5" i="20"/>
  <c r="AF5" i="20"/>
  <c r="AF5" i="12"/>
  <c r="AB5" i="12"/>
  <c r="AB6" i="20"/>
  <c r="AF6" i="12"/>
  <c r="AB6" i="12"/>
  <c r="AF6" i="20"/>
  <c r="AB7" i="20"/>
  <c r="AF7" i="20"/>
  <c r="AB7" i="12"/>
  <c r="AF7" i="12"/>
  <c r="AB8" i="20"/>
  <c r="AF8" i="12"/>
  <c r="AF8" i="20"/>
  <c r="AB8" i="12"/>
  <c r="AB9" i="20"/>
  <c r="AF9" i="20"/>
  <c r="AF9" i="12"/>
  <c r="AB9" i="12"/>
  <c r="AB10" i="20"/>
  <c r="AF10" i="12"/>
  <c r="AB10" i="12"/>
  <c r="AF10" i="20"/>
  <c r="AB11" i="20"/>
  <c r="AF11" i="20"/>
  <c r="AB11" i="12"/>
  <c r="AF11" i="12"/>
  <c r="AB12" i="20"/>
  <c r="AF12" i="12"/>
  <c r="AB12" i="12"/>
  <c r="AF12" i="20"/>
  <c r="AB13" i="20"/>
  <c r="AF13" i="20"/>
  <c r="AF13" i="12"/>
  <c r="AB13" i="12"/>
  <c r="AB14" i="20"/>
  <c r="AF14" i="12"/>
  <c r="AB14" i="12"/>
  <c r="AF14" i="20"/>
  <c r="AB15" i="20"/>
  <c r="AF15" i="20"/>
  <c r="AB15" i="12"/>
  <c r="AF15" i="12"/>
  <c r="AB16" i="20"/>
  <c r="AF16" i="12"/>
  <c r="AF16" i="20"/>
  <c r="AB16" i="12"/>
  <c r="AB17" i="20"/>
  <c r="AF17" i="20"/>
  <c r="AF17" i="12"/>
  <c r="AB17" i="12"/>
  <c r="AB18" i="20"/>
  <c r="AF18" i="12"/>
  <c r="AB18" i="12"/>
  <c r="AF18" i="20"/>
  <c r="AB19" i="20"/>
  <c r="AF19" i="20"/>
  <c r="AB19" i="12"/>
  <c r="AF19" i="12"/>
  <c r="AB20" i="20"/>
  <c r="AF20" i="12"/>
  <c r="AB20" i="12"/>
  <c r="AF20" i="20"/>
  <c r="AB21" i="20"/>
  <c r="AF21" i="20"/>
  <c r="AF21" i="12"/>
  <c r="AB21" i="12"/>
  <c r="AB22" i="20"/>
  <c r="AF22" i="12"/>
  <c r="AB22" i="12"/>
  <c r="AF22" i="20"/>
  <c r="AB23" i="20"/>
  <c r="AF23" i="20"/>
  <c r="AB23" i="12"/>
  <c r="AF23" i="12"/>
  <c r="AB24" i="20"/>
  <c r="AF24" i="12"/>
  <c r="AF24" i="20"/>
  <c r="AB24" i="12"/>
  <c r="AB25" i="20"/>
  <c r="AF25" i="20"/>
  <c r="AF25" i="12"/>
  <c r="AB25" i="12"/>
  <c r="AB26" i="20"/>
  <c r="AF26" i="12"/>
  <c r="AF26" i="20"/>
  <c r="AB26" i="12"/>
  <c r="AB27" i="20"/>
  <c r="AF27" i="20"/>
  <c r="AF27" i="12"/>
  <c r="AB27" i="12"/>
  <c r="AB28" i="20"/>
  <c r="AF28" i="12"/>
  <c r="AF28" i="20"/>
  <c r="AB28" i="12"/>
  <c r="AB29" i="20"/>
  <c r="AF29" i="20"/>
  <c r="AF29" i="12"/>
  <c r="AB29" i="12"/>
  <c r="AB30" i="20"/>
  <c r="AF30" i="12"/>
  <c r="AF30" i="20"/>
  <c r="AB30" i="12"/>
  <c r="AB31" i="20"/>
  <c r="AF31" i="20"/>
  <c r="AF31" i="12"/>
  <c r="AB31" i="12"/>
  <c r="AB32" i="20"/>
  <c r="AF32" i="20"/>
  <c r="AF32" i="12"/>
  <c r="AB32" i="12"/>
  <c r="AB33" i="20"/>
  <c r="AF33" i="20"/>
  <c r="AF33" i="12"/>
  <c r="AB33" i="12"/>
  <c r="AB34" i="20"/>
  <c r="AF34" i="20"/>
  <c r="AB34" i="12"/>
  <c r="AF34" i="12"/>
  <c r="AB35" i="20"/>
  <c r="AF35" i="12"/>
  <c r="AB35" i="12"/>
  <c r="AF35" i="20"/>
  <c r="AB36" i="20"/>
  <c r="AF36" i="20"/>
  <c r="AF36" i="12"/>
  <c r="AB36" i="12"/>
  <c r="AB37" i="20"/>
  <c r="AF37" i="12"/>
  <c r="AF37" i="20"/>
  <c r="AB37" i="12"/>
  <c r="AB38" i="20"/>
  <c r="AF38" i="20"/>
  <c r="AF38" i="12"/>
  <c r="AB38" i="12"/>
  <c r="AB39" i="20"/>
  <c r="AF39" i="12"/>
  <c r="AB39" i="12"/>
  <c r="AF39" i="20"/>
  <c r="AB40" i="20"/>
  <c r="AF40" i="20"/>
  <c r="AB40" i="12"/>
  <c r="AF40" i="12"/>
  <c r="AB41" i="20"/>
  <c r="AF41" i="12"/>
  <c r="AF41" i="20"/>
  <c r="AB41" i="12"/>
  <c r="AC44" i="20"/>
  <c r="AC44" i="12"/>
  <c r="AB45" i="20"/>
  <c r="AF45" i="12"/>
  <c r="AF45" i="20"/>
  <c r="AB45" i="12"/>
  <c r="AC47" i="20"/>
  <c r="AC47" i="12"/>
  <c r="AB48" i="20"/>
  <c r="AF48" i="20"/>
  <c r="AF48" i="12"/>
  <c r="AB48" i="12"/>
  <c r="AB50" i="20"/>
  <c r="AF50" i="20"/>
  <c r="AF50" i="12"/>
  <c r="AB50" i="12"/>
  <c r="AC53" i="20"/>
  <c r="AC53" i="12"/>
  <c r="AC55" i="20"/>
  <c r="AC55" i="12"/>
  <c r="AB56" i="20"/>
  <c r="AF56" i="12"/>
  <c r="AF56" i="20"/>
  <c r="AB56" i="12"/>
  <c r="AB58" i="20"/>
  <c r="AF58" i="12"/>
  <c r="AF58" i="20"/>
  <c r="AB58" i="12"/>
  <c r="AC61" i="20"/>
  <c r="AC61" i="12"/>
  <c r="AC63" i="20"/>
  <c r="AC63" i="12"/>
  <c r="AB64" i="20"/>
  <c r="AF64" i="20"/>
  <c r="AB64" i="12"/>
  <c r="AF64" i="12"/>
  <c r="AB66" i="20"/>
  <c r="AF66" i="20"/>
  <c r="AF66" i="12"/>
  <c r="AB66" i="12"/>
  <c r="AC69" i="20"/>
  <c r="AC69" i="12"/>
  <c r="AC71" i="20"/>
  <c r="AC71" i="12"/>
  <c r="AB72" i="20"/>
  <c r="AF72" i="12"/>
  <c r="AB72" i="12"/>
  <c r="AF72" i="20"/>
  <c r="AB74" i="20"/>
  <c r="AF74" i="12"/>
  <c r="AB74" i="12"/>
  <c r="AF74" i="20"/>
  <c r="AC77" i="20"/>
  <c r="AC77" i="12"/>
  <c r="AC3" i="20"/>
  <c r="AC3" i="12"/>
  <c r="AC4" i="20"/>
  <c r="AC4" i="12"/>
  <c r="AC5" i="20"/>
  <c r="AC5" i="12"/>
  <c r="AC6" i="20"/>
  <c r="AC6" i="12"/>
  <c r="AC7" i="20"/>
  <c r="AC7" i="12"/>
  <c r="AC9" i="20"/>
  <c r="AC9" i="12"/>
  <c r="AC14" i="20"/>
  <c r="AC14" i="12"/>
  <c r="AC15" i="20"/>
  <c r="AC15" i="12"/>
  <c r="AC16" i="20"/>
  <c r="AC16" i="12"/>
  <c r="AC17" i="20"/>
  <c r="AC17" i="12"/>
  <c r="AC18" i="20"/>
  <c r="AC18" i="12"/>
  <c r="AC19" i="20"/>
  <c r="AC19" i="12"/>
  <c r="AC27" i="20"/>
  <c r="AC27" i="12"/>
  <c r="AC28" i="20"/>
  <c r="AC28" i="12"/>
  <c r="AC29" i="20"/>
  <c r="AC29" i="12"/>
  <c r="AC30" i="20"/>
  <c r="AC30" i="12"/>
  <c r="AC32" i="20"/>
  <c r="AC32" i="12"/>
  <c r="AC33" i="20"/>
  <c r="AC33" i="12"/>
  <c r="AC38" i="20"/>
  <c r="AC38" i="12"/>
  <c r="AC39" i="20"/>
  <c r="AC39" i="12"/>
  <c r="AC40" i="20"/>
  <c r="AC40" i="12"/>
  <c r="AC41" i="20"/>
  <c r="AC41" i="12"/>
  <c r="AB42" i="20"/>
  <c r="AF42" i="20"/>
  <c r="AB42" i="12"/>
  <c r="AF42" i="12"/>
  <c r="AC45" i="20"/>
  <c r="AC45" i="12"/>
  <c r="AC48" i="20"/>
  <c r="AC48" i="12"/>
  <c r="AB49" i="20"/>
  <c r="AF49" i="12"/>
  <c r="AF49" i="20"/>
  <c r="AB49" i="12"/>
  <c r="AB51" i="20"/>
  <c r="AF51" i="20"/>
  <c r="AF51" i="12"/>
  <c r="AB51" i="12"/>
  <c r="AC56" i="20"/>
  <c r="AC56" i="12"/>
  <c r="AB57" i="20"/>
  <c r="AF57" i="20"/>
  <c r="AF57" i="12"/>
  <c r="AB57" i="12"/>
  <c r="AC58" i="20"/>
  <c r="AC58" i="12"/>
  <c r="AB59" i="20"/>
  <c r="AF59" i="12"/>
  <c r="AF59" i="20"/>
  <c r="AB59" i="12"/>
  <c r="AC64" i="20"/>
  <c r="AC64" i="12"/>
  <c r="AB65" i="20"/>
  <c r="AF65" i="12"/>
  <c r="AF65" i="20"/>
  <c r="AB65" i="12"/>
  <c r="AC66" i="20"/>
  <c r="AC66" i="12"/>
  <c r="AB67" i="20"/>
  <c r="AF67" i="20"/>
  <c r="AF67" i="12"/>
  <c r="AB67" i="12"/>
  <c r="AC72" i="20"/>
  <c r="AC72" i="12"/>
  <c r="AB73" i="20"/>
  <c r="AF73" i="20"/>
  <c r="AF73" i="12"/>
  <c r="AB73" i="12"/>
  <c r="AC74" i="20"/>
  <c r="AC74" i="12"/>
  <c r="AB75" i="20"/>
  <c r="AF75" i="12"/>
  <c r="AF75" i="20"/>
  <c r="AB75" i="12"/>
  <c r="E47" i="14"/>
  <c r="E51" i="14"/>
  <c r="E55" i="14"/>
  <c r="E59" i="14"/>
  <c r="E63" i="14"/>
  <c r="E67" i="14"/>
  <c r="E71" i="14"/>
  <c r="E75" i="14"/>
  <c r="E79" i="14"/>
  <c r="AC42" i="20"/>
  <c r="AC42" i="12"/>
  <c r="E122" i="14"/>
  <c r="AB43" i="20"/>
  <c r="AF43" i="12"/>
  <c r="AB43" i="12"/>
  <c r="AF43" i="20"/>
  <c r="E125" i="14"/>
  <c r="AB46" i="20"/>
  <c r="AF46" i="20"/>
  <c r="AF46" i="12"/>
  <c r="AB46" i="12"/>
  <c r="AC49" i="20"/>
  <c r="AC49" i="12"/>
  <c r="AC51" i="20"/>
  <c r="AC51" i="12"/>
  <c r="E131" i="14"/>
  <c r="AB52" i="20"/>
  <c r="AF52" i="12"/>
  <c r="AF52" i="20"/>
  <c r="AB52" i="12"/>
  <c r="E133" i="14"/>
  <c r="AB54" i="20"/>
  <c r="AF54" i="20"/>
  <c r="AF54" i="12"/>
  <c r="AB54" i="12"/>
  <c r="AC57" i="20"/>
  <c r="AC57" i="12"/>
  <c r="AC59" i="20"/>
  <c r="AC59" i="12"/>
  <c r="E139" i="14"/>
  <c r="AB60" i="20"/>
  <c r="AF60" i="20"/>
  <c r="AB60" i="12"/>
  <c r="AF60" i="12"/>
  <c r="E141" i="14"/>
  <c r="AB62" i="20"/>
  <c r="AF62" i="12"/>
  <c r="AF62" i="20"/>
  <c r="AB62" i="12"/>
  <c r="AC65" i="20"/>
  <c r="AC65" i="12"/>
  <c r="AC67" i="20"/>
  <c r="AC67" i="12"/>
  <c r="E147" i="14"/>
  <c r="AB68" i="20"/>
  <c r="AF68" i="12"/>
  <c r="AB68" i="12"/>
  <c r="AF68" i="20"/>
  <c r="E149" i="14"/>
  <c r="AB70" i="20"/>
  <c r="AF70" i="20"/>
  <c r="AF70" i="12"/>
  <c r="AB70" i="12"/>
  <c r="AC73" i="20"/>
  <c r="AC73" i="12"/>
  <c r="AC75" i="20"/>
  <c r="AC75" i="12"/>
  <c r="E155" i="14"/>
  <c r="AB76" i="20"/>
  <c r="AF76" i="20"/>
  <c r="AB76" i="12"/>
  <c r="AF76" i="12"/>
  <c r="E157" i="14"/>
  <c r="E162" i="14"/>
  <c r="E166" i="14"/>
  <c r="E170" i="14"/>
  <c r="E174" i="14"/>
  <c r="E178" i="14"/>
  <c r="E182" i="14"/>
  <c r="E186" i="14"/>
  <c r="AC2" i="20"/>
  <c r="AC2" i="12"/>
  <c r="AC8" i="20"/>
  <c r="AC8" i="12"/>
  <c r="AC10" i="20"/>
  <c r="AC10" i="12"/>
  <c r="AC11" i="20"/>
  <c r="AC11" i="12"/>
  <c r="AC12" i="20"/>
  <c r="AC12" i="12"/>
  <c r="AC13" i="20"/>
  <c r="AC13" i="12"/>
  <c r="AC20" i="20"/>
  <c r="AC20" i="12"/>
  <c r="AC21" i="20"/>
  <c r="AC21" i="12"/>
  <c r="AC22" i="20"/>
  <c r="AC22" i="12"/>
  <c r="AC23" i="20"/>
  <c r="AC23" i="12"/>
  <c r="AC24" i="20"/>
  <c r="AC24" i="12"/>
  <c r="AC25" i="20"/>
  <c r="AC25" i="12"/>
  <c r="AC26" i="20"/>
  <c r="AC26" i="12"/>
  <c r="AC31" i="20"/>
  <c r="AC31" i="12"/>
  <c r="AC34" i="20"/>
  <c r="AC34" i="12"/>
  <c r="AC35" i="20"/>
  <c r="AC35" i="12"/>
  <c r="AC36" i="20"/>
  <c r="AC36" i="12"/>
  <c r="AC37" i="20"/>
  <c r="AC37" i="12"/>
  <c r="AC50" i="20"/>
  <c r="AC50" i="12"/>
  <c r="E6" i="14"/>
  <c r="E10" i="14"/>
  <c r="E14" i="14"/>
  <c r="E18" i="14"/>
  <c r="E22" i="14"/>
  <c r="E26" i="14"/>
  <c r="E30" i="14"/>
  <c r="E34" i="14"/>
  <c r="E38" i="14"/>
  <c r="E42" i="14"/>
  <c r="E46" i="14"/>
  <c r="E50" i="14"/>
  <c r="E54" i="14"/>
  <c r="E58" i="14"/>
  <c r="E62" i="14"/>
  <c r="E66" i="14"/>
  <c r="E70" i="14"/>
  <c r="E74" i="14"/>
  <c r="E78" i="14"/>
  <c r="AC43" i="20"/>
  <c r="AC43" i="12"/>
  <c r="E123" i="14"/>
  <c r="AB44" i="20"/>
  <c r="AF44" i="20"/>
  <c r="AF44" i="12"/>
  <c r="AB44" i="12"/>
  <c r="AC46" i="20"/>
  <c r="AC46" i="12"/>
  <c r="E126" i="14"/>
  <c r="AB47" i="20"/>
  <c r="AF47" i="12"/>
  <c r="AB47" i="12"/>
  <c r="AF47" i="20"/>
  <c r="AC52" i="20"/>
  <c r="AC52" i="12"/>
  <c r="E132" i="14"/>
  <c r="AB53" i="20"/>
  <c r="AF53" i="20"/>
  <c r="AF53" i="12"/>
  <c r="AB53" i="12"/>
  <c r="AC54" i="20"/>
  <c r="AC54" i="12"/>
  <c r="E134" i="14"/>
  <c r="AB55" i="20"/>
  <c r="AF55" i="12"/>
  <c r="AF55" i="20"/>
  <c r="AB55" i="12"/>
  <c r="AC60" i="20"/>
  <c r="AC60" i="12"/>
  <c r="E140" i="14"/>
  <c r="AB61" i="20"/>
  <c r="AF61" i="12"/>
  <c r="AF61" i="20"/>
  <c r="AB61" i="12"/>
  <c r="AC62" i="20"/>
  <c r="AC62" i="12"/>
  <c r="E142" i="14"/>
  <c r="AB63" i="20"/>
  <c r="AF63" i="20"/>
  <c r="AF63" i="12"/>
  <c r="AB63" i="12"/>
  <c r="AC68" i="20"/>
  <c r="AC68" i="12"/>
  <c r="E148" i="14"/>
  <c r="AB69" i="20"/>
  <c r="AF69" i="20"/>
  <c r="AF69" i="12"/>
  <c r="AB69" i="12"/>
  <c r="AC70" i="20"/>
  <c r="AC70" i="12"/>
  <c r="E150" i="14"/>
  <c r="AB71" i="20"/>
  <c r="AF71" i="12"/>
  <c r="AF71" i="20"/>
  <c r="AB71" i="12"/>
  <c r="AC76" i="20"/>
  <c r="AC76" i="12"/>
  <c r="E156" i="14"/>
  <c r="AB77" i="20"/>
  <c r="AF77" i="12"/>
  <c r="AF77" i="20"/>
  <c r="AB77" i="12"/>
  <c r="E158" i="14"/>
  <c r="E168" i="14"/>
  <c r="E172" i="14"/>
  <c r="X42" i="20"/>
  <c r="X42" i="12"/>
  <c r="X49" i="20"/>
  <c r="X49" i="12"/>
  <c r="W52" i="20"/>
  <c r="Z52" i="20"/>
  <c r="W52" i="12"/>
  <c r="Z52" i="12"/>
  <c r="X57" i="20"/>
  <c r="X57" i="12"/>
  <c r="X59" i="20"/>
  <c r="X59" i="12"/>
  <c r="W62" i="20"/>
  <c r="W62" i="12"/>
  <c r="Z62" i="20"/>
  <c r="Z62" i="12"/>
  <c r="W68" i="20"/>
  <c r="Z68" i="20"/>
  <c r="W68" i="12"/>
  <c r="Z68" i="12"/>
  <c r="U149" i="14"/>
  <c r="W70" i="20"/>
  <c r="W70" i="12"/>
  <c r="Z70" i="20"/>
  <c r="Z70" i="12"/>
  <c r="W76" i="20"/>
  <c r="Z76" i="20"/>
  <c r="W76" i="12"/>
  <c r="Z76" i="12"/>
  <c r="W44" i="20"/>
  <c r="Z44" i="20"/>
  <c r="W44" i="12"/>
  <c r="Z44" i="12"/>
  <c r="X46" i="20"/>
  <c r="X46" i="12"/>
  <c r="W53" i="20"/>
  <c r="Z53" i="20"/>
  <c r="Z53" i="12"/>
  <c r="W53" i="12"/>
  <c r="X54" i="20"/>
  <c r="X54" i="12"/>
  <c r="X60" i="20"/>
  <c r="X60" i="12"/>
  <c r="W63" i="20"/>
  <c r="W63" i="12"/>
  <c r="Z63" i="20"/>
  <c r="Z63" i="12"/>
  <c r="X68" i="20"/>
  <c r="X68" i="12"/>
  <c r="W71" i="20"/>
  <c r="W71" i="12"/>
  <c r="Z71" i="20"/>
  <c r="Z71" i="12"/>
  <c r="W77" i="20"/>
  <c r="Z77" i="20"/>
  <c r="Z77" i="12"/>
  <c r="W77" i="12"/>
  <c r="W2" i="20"/>
  <c r="Z2" i="20"/>
  <c r="Z2" i="12"/>
  <c r="W2" i="12"/>
  <c r="W3" i="20"/>
  <c r="Z3" i="20"/>
  <c r="W3" i="12"/>
  <c r="Z3" i="12"/>
  <c r="W4" i="20"/>
  <c r="Z4" i="20"/>
  <c r="Z4" i="12"/>
  <c r="W4" i="12"/>
  <c r="W5" i="20"/>
  <c r="Z5" i="12"/>
  <c r="W5" i="12"/>
  <c r="Z5" i="20"/>
  <c r="U85" i="14"/>
  <c r="W6" i="20"/>
  <c r="Z6" i="12"/>
  <c r="W6" i="12"/>
  <c r="Z6" i="20"/>
  <c r="U86" i="14"/>
  <c r="W7" i="20"/>
  <c r="Z7" i="20"/>
  <c r="W7" i="12"/>
  <c r="Z7" i="12"/>
  <c r="U87" i="14"/>
  <c r="W8" i="20"/>
  <c r="Z8" i="20"/>
  <c r="Z8" i="12"/>
  <c r="W8" i="12"/>
  <c r="W9" i="20"/>
  <c r="Z9" i="12"/>
  <c r="W9" i="12"/>
  <c r="Z9" i="20"/>
  <c r="W10" i="20"/>
  <c r="Z10" i="12"/>
  <c r="W10" i="12"/>
  <c r="Z10" i="20"/>
  <c r="W11" i="20"/>
  <c r="Z11" i="20"/>
  <c r="W11" i="12"/>
  <c r="Z11" i="12"/>
  <c r="U91" i="14"/>
  <c r="W12" i="20"/>
  <c r="Z12" i="20"/>
  <c r="Z12" i="12"/>
  <c r="W12" i="12"/>
  <c r="W13" i="20"/>
  <c r="Z13" i="12"/>
  <c r="W13" i="12"/>
  <c r="Z13" i="20"/>
  <c r="U93" i="14"/>
  <c r="W14" i="20"/>
  <c r="Z14" i="12"/>
  <c r="W14" i="12"/>
  <c r="Z14" i="20"/>
  <c r="U94" i="14"/>
  <c r="W15" i="20"/>
  <c r="Z15" i="20"/>
  <c r="W15" i="12"/>
  <c r="Z15" i="12"/>
  <c r="U95" i="14"/>
  <c r="W16" i="20"/>
  <c r="Z16" i="20"/>
  <c r="Z16" i="12"/>
  <c r="W16" i="12"/>
  <c r="W17" i="20"/>
  <c r="Z17" i="12"/>
  <c r="W17" i="12"/>
  <c r="Z17" i="20"/>
  <c r="W18" i="20"/>
  <c r="Z18" i="12"/>
  <c r="W18" i="12"/>
  <c r="Z18" i="20"/>
  <c r="W19" i="20"/>
  <c r="Z19" i="20"/>
  <c r="W19" i="12"/>
  <c r="Z19" i="12"/>
  <c r="W20" i="20"/>
  <c r="Z20" i="20"/>
  <c r="Z20" i="12"/>
  <c r="W20" i="12"/>
  <c r="W21" i="20"/>
  <c r="Z21" i="12"/>
  <c r="W21" i="12"/>
  <c r="Z21" i="20"/>
  <c r="U101" i="14"/>
  <c r="W22" i="20"/>
  <c r="Z22" i="12"/>
  <c r="W22" i="12"/>
  <c r="Z22" i="20"/>
  <c r="W23" i="20"/>
  <c r="Z23" i="20"/>
  <c r="W23" i="12"/>
  <c r="Z23" i="12"/>
  <c r="U103" i="14"/>
  <c r="W24" i="20"/>
  <c r="Z24" i="20"/>
  <c r="Z24" i="12"/>
  <c r="W24" i="12"/>
  <c r="W25" i="20"/>
  <c r="Z25" i="12"/>
  <c r="W25" i="12"/>
  <c r="Z25" i="20"/>
  <c r="U105" i="14"/>
  <c r="W26" i="20"/>
  <c r="Z26" i="12"/>
  <c r="W26" i="12"/>
  <c r="Z26" i="20"/>
  <c r="U106" i="14"/>
  <c r="W27" i="20"/>
  <c r="Z27" i="20"/>
  <c r="W27" i="12"/>
  <c r="Z27" i="12"/>
  <c r="W28" i="20"/>
  <c r="Z28" i="20"/>
  <c r="Z28" i="12"/>
  <c r="W28" i="12"/>
  <c r="U108" i="14"/>
  <c r="W29" i="20"/>
  <c r="Z29" i="12"/>
  <c r="W29" i="12"/>
  <c r="Z29" i="20"/>
  <c r="U109" i="14"/>
  <c r="W30" i="20"/>
  <c r="Z30" i="12"/>
  <c r="W30" i="12"/>
  <c r="Z30" i="20"/>
  <c r="W31" i="20"/>
  <c r="Z31" i="20"/>
  <c r="W31" i="12"/>
  <c r="Z31" i="12"/>
  <c r="W32" i="20"/>
  <c r="Z32" i="20"/>
  <c r="Z32" i="12"/>
  <c r="W32" i="12"/>
  <c r="U112" i="14"/>
  <c r="W33" i="20"/>
  <c r="Z33" i="12"/>
  <c r="W33" i="12"/>
  <c r="Z33" i="20"/>
  <c r="U113" i="14"/>
  <c r="W34" i="20"/>
  <c r="Z34" i="12"/>
  <c r="Z34" i="20"/>
  <c r="W34" i="12"/>
  <c r="U114" i="14"/>
  <c r="W35" i="20"/>
  <c r="Z35" i="20"/>
  <c r="W35" i="12"/>
  <c r="Z35" i="12"/>
  <c r="W36" i="20"/>
  <c r="Z36" i="20"/>
  <c r="Z36" i="12"/>
  <c r="W36" i="12"/>
  <c r="U116" i="14"/>
  <c r="W37" i="20"/>
  <c r="Z37" i="12"/>
  <c r="W37" i="12"/>
  <c r="Z37" i="20"/>
  <c r="W38" i="20"/>
  <c r="Z38" i="20"/>
  <c r="W38" i="12"/>
  <c r="Z38" i="12"/>
  <c r="W39" i="20"/>
  <c r="Z39" i="12"/>
  <c r="W39" i="12"/>
  <c r="Z39" i="20"/>
  <c r="W40" i="20"/>
  <c r="Z40" i="20"/>
  <c r="W40" i="12"/>
  <c r="Z40" i="12"/>
  <c r="W41" i="20"/>
  <c r="Z41" i="12"/>
  <c r="W41" i="12"/>
  <c r="Z41" i="20"/>
  <c r="X44" i="20"/>
  <c r="X44" i="12"/>
  <c r="U124" i="14"/>
  <c r="W45" i="20"/>
  <c r="Z45" i="20"/>
  <c r="Z45" i="12"/>
  <c r="W45" i="12"/>
  <c r="X47" i="20"/>
  <c r="X47" i="12"/>
  <c r="W48" i="20"/>
  <c r="Z48" i="20"/>
  <c r="W48" i="12"/>
  <c r="Z48" i="12"/>
  <c r="W50" i="20"/>
  <c r="W50" i="12"/>
  <c r="Z50" i="20"/>
  <c r="Z50" i="12"/>
  <c r="X53" i="20"/>
  <c r="X53" i="12"/>
  <c r="X55" i="20"/>
  <c r="X55" i="12"/>
  <c r="W56" i="20"/>
  <c r="Z56" i="20"/>
  <c r="W56" i="12"/>
  <c r="Z56" i="12"/>
  <c r="U137" i="14"/>
  <c r="W58" i="20"/>
  <c r="W58" i="12"/>
  <c r="Z58" i="20"/>
  <c r="Z58" i="12"/>
  <c r="X61" i="20"/>
  <c r="X61" i="12"/>
  <c r="X63" i="20"/>
  <c r="X63" i="12"/>
  <c r="U143" i="14"/>
  <c r="W64" i="20"/>
  <c r="Z64" i="20"/>
  <c r="W64" i="12"/>
  <c r="Z64" i="12"/>
  <c r="U145" i="14"/>
  <c r="W66" i="20"/>
  <c r="W66" i="12"/>
  <c r="Z66" i="20"/>
  <c r="Z66" i="12"/>
  <c r="X69" i="20"/>
  <c r="X69" i="12"/>
  <c r="X71" i="20"/>
  <c r="X71" i="12"/>
  <c r="W72" i="20"/>
  <c r="Z72" i="20"/>
  <c r="W72" i="12"/>
  <c r="Z72" i="12"/>
  <c r="W74" i="20"/>
  <c r="W74" i="12"/>
  <c r="Z74" i="20"/>
  <c r="Z74" i="12"/>
  <c r="X77" i="20"/>
  <c r="X77" i="12"/>
  <c r="W43" i="20"/>
  <c r="Z43" i="12"/>
  <c r="W43" i="12"/>
  <c r="Z43" i="20"/>
  <c r="W46" i="20"/>
  <c r="Z46" i="20"/>
  <c r="W46" i="12"/>
  <c r="Z46" i="12"/>
  <c r="X51" i="20"/>
  <c r="X51" i="12"/>
  <c r="W54" i="20"/>
  <c r="W54" i="12"/>
  <c r="Z54" i="20"/>
  <c r="Z54" i="12"/>
  <c r="W60" i="20"/>
  <c r="Z60" i="20"/>
  <c r="W60" i="12"/>
  <c r="Z60" i="12"/>
  <c r="X65" i="20"/>
  <c r="X65" i="12"/>
  <c r="X67" i="20"/>
  <c r="X67" i="12"/>
  <c r="X73" i="20"/>
  <c r="X73" i="12"/>
  <c r="X75" i="20"/>
  <c r="X75" i="12"/>
  <c r="X43" i="20"/>
  <c r="X43" i="12"/>
  <c r="W47" i="20"/>
  <c r="W47" i="12"/>
  <c r="Z47" i="20"/>
  <c r="Z47" i="12"/>
  <c r="X52" i="20"/>
  <c r="X52" i="12"/>
  <c r="W55" i="20"/>
  <c r="W55" i="12"/>
  <c r="Z55" i="20"/>
  <c r="Z55" i="12"/>
  <c r="W61" i="20"/>
  <c r="Z61" i="20"/>
  <c r="Z61" i="12"/>
  <c r="W61" i="12"/>
  <c r="X62" i="20"/>
  <c r="X62" i="12"/>
  <c r="W69" i="20"/>
  <c r="Z69" i="20"/>
  <c r="Z69" i="12"/>
  <c r="W69" i="12"/>
  <c r="X70" i="20"/>
  <c r="X70" i="12"/>
  <c r="X76" i="20"/>
  <c r="X76" i="12"/>
  <c r="X2" i="20"/>
  <c r="X2" i="12"/>
  <c r="X3" i="20"/>
  <c r="X3" i="12"/>
  <c r="X4" i="20"/>
  <c r="X4" i="12"/>
  <c r="X5" i="20"/>
  <c r="X5" i="12"/>
  <c r="X6" i="20"/>
  <c r="X6" i="12"/>
  <c r="X7" i="20"/>
  <c r="X7" i="12"/>
  <c r="X8" i="20"/>
  <c r="X8" i="12"/>
  <c r="X9" i="20"/>
  <c r="X9" i="12"/>
  <c r="X10" i="20"/>
  <c r="X10" i="12"/>
  <c r="X11" i="20"/>
  <c r="X11" i="12"/>
  <c r="X12" i="20"/>
  <c r="X12" i="12"/>
  <c r="X13" i="20"/>
  <c r="X13" i="12"/>
  <c r="X14" i="20"/>
  <c r="X14" i="12"/>
  <c r="X15" i="20"/>
  <c r="X15" i="12"/>
  <c r="X16" i="20"/>
  <c r="X16" i="12"/>
  <c r="X17" i="20"/>
  <c r="X17" i="12"/>
  <c r="X18" i="20"/>
  <c r="X18" i="12"/>
  <c r="X19" i="20"/>
  <c r="X19" i="12"/>
  <c r="X20" i="20"/>
  <c r="X20" i="12"/>
  <c r="X21" i="20"/>
  <c r="X21" i="12"/>
  <c r="X22" i="20"/>
  <c r="X22" i="12"/>
  <c r="X23" i="20"/>
  <c r="X23" i="12"/>
  <c r="X24" i="20"/>
  <c r="X24" i="12"/>
  <c r="X25" i="20"/>
  <c r="X25" i="12"/>
  <c r="X26" i="20"/>
  <c r="X26" i="12"/>
  <c r="X27" i="20"/>
  <c r="X27" i="12"/>
  <c r="X28" i="20"/>
  <c r="X28" i="12"/>
  <c r="X29" i="20"/>
  <c r="X29" i="12"/>
  <c r="X30" i="20"/>
  <c r="X30" i="12"/>
  <c r="X31" i="20"/>
  <c r="X31" i="12"/>
  <c r="X32" i="20"/>
  <c r="X32" i="12"/>
  <c r="X33" i="20"/>
  <c r="X33" i="12"/>
  <c r="X34" i="20"/>
  <c r="X34" i="12"/>
  <c r="X35" i="20"/>
  <c r="X35" i="12"/>
  <c r="X36" i="20"/>
  <c r="X36" i="12"/>
  <c r="X37" i="20"/>
  <c r="X37" i="12"/>
  <c r="X38" i="20"/>
  <c r="X38" i="12"/>
  <c r="X39" i="20"/>
  <c r="X39" i="12"/>
  <c r="X40" i="20"/>
  <c r="X40" i="12"/>
  <c r="X41" i="20"/>
  <c r="X41" i="12"/>
  <c r="W42" i="20"/>
  <c r="Z42" i="20"/>
  <c r="W42" i="12"/>
  <c r="Z42" i="12"/>
  <c r="X45" i="20"/>
  <c r="X45" i="12"/>
  <c r="X48" i="20"/>
  <c r="X48" i="12"/>
  <c r="W49" i="20"/>
  <c r="Z49" i="20"/>
  <c r="Z49" i="12"/>
  <c r="W49" i="12"/>
  <c r="X50" i="20"/>
  <c r="X50" i="12"/>
  <c r="W51" i="20"/>
  <c r="W51" i="12"/>
  <c r="Z51" i="12"/>
  <c r="Z51" i="20"/>
  <c r="X56" i="20"/>
  <c r="X56" i="12"/>
  <c r="W57" i="20"/>
  <c r="Z57" i="20"/>
  <c r="Z57" i="12"/>
  <c r="W57" i="12"/>
  <c r="X58" i="20"/>
  <c r="X58" i="12"/>
  <c r="W59" i="20"/>
  <c r="W59" i="12"/>
  <c r="Z59" i="20"/>
  <c r="Z59" i="12"/>
  <c r="X64" i="20"/>
  <c r="X64" i="12"/>
  <c r="W65" i="20"/>
  <c r="Z65" i="20"/>
  <c r="Z65" i="12"/>
  <c r="W65" i="12"/>
  <c r="X66" i="20"/>
  <c r="X66" i="12"/>
  <c r="W67" i="20"/>
  <c r="W67" i="12"/>
  <c r="Z67" i="20"/>
  <c r="Z67" i="12"/>
  <c r="X72" i="20"/>
  <c r="X72" i="12"/>
  <c r="W73" i="20"/>
  <c r="Z73" i="20"/>
  <c r="Z73" i="12"/>
  <c r="W73" i="12"/>
  <c r="X74" i="20"/>
  <c r="X74" i="12"/>
  <c r="W75" i="20"/>
  <c r="W75" i="12"/>
  <c r="Z75" i="20"/>
  <c r="Z75" i="12"/>
  <c r="E8" i="14"/>
  <c r="E12" i="14"/>
  <c r="E16" i="14"/>
  <c r="E20" i="14"/>
  <c r="E24" i="14"/>
  <c r="E28" i="14"/>
  <c r="E32" i="14"/>
  <c r="E36" i="14"/>
  <c r="E40" i="14"/>
  <c r="E44" i="14"/>
  <c r="E48" i="14"/>
  <c r="E52" i="14"/>
  <c r="E56" i="14"/>
  <c r="E60" i="14"/>
  <c r="E64" i="14"/>
  <c r="E68" i="14"/>
  <c r="E72" i="14"/>
  <c r="E76" i="14"/>
  <c r="E80" i="14"/>
  <c r="E121" i="14"/>
  <c r="E128" i="14"/>
  <c r="E130" i="14"/>
  <c r="E136" i="14"/>
  <c r="E138" i="14"/>
  <c r="E144" i="14"/>
  <c r="E146" i="14"/>
  <c r="E152" i="14"/>
  <c r="E154" i="14"/>
  <c r="E160" i="14"/>
  <c r="E161" i="14"/>
  <c r="E164" i="14"/>
  <c r="E165" i="14"/>
  <c r="E167" i="14"/>
  <c r="E171" i="14"/>
  <c r="E175" i="14"/>
  <c r="E179" i="14"/>
  <c r="E183" i="14"/>
  <c r="E176" i="14"/>
  <c r="E180" i="14"/>
  <c r="E184" i="14"/>
  <c r="E5" i="14"/>
  <c r="E9" i="14"/>
  <c r="E13" i="14"/>
  <c r="E17" i="14"/>
  <c r="E21" i="14"/>
  <c r="E25" i="14"/>
  <c r="E29" i="14"/>
  <c r="E33" i="14"/>
  <c r="E37" i="14"/>
  <c r="E41" i="14"/>
  <c r="E45" i="14"/>
  <c r="E49" i="14"/>
  <c r="E53" i="14"/>
  <c r="E57" i="14"/>
  <c r="E61" i="14"/>
  <c r="E65" i="14"/>
  <c r="E69" i="14"/>
  <c r="E73" i="14"/>
  <c r="E77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4" i="14"/>
  <c r="E127" i="14"/>
  <c r="E129" i="14"/>
  <c r="E135" i="14"/>
  <c r="E137" i="14"/>
  <c r="E143" i="14"/>
  <c r="E145" i="14"/>
  <c r="E151" i="14"/>
  <c r="E153" i="14"/>
  <c r="E159" i="14"/>
  <c r="E163" i="14"/>
  <c r="E169" i="14"/>
  <c r="E173" i="14"/>
  <c r="E177" i="14"/>
  <c r="E181" i="14"/>
  <c r="E185" i="14"/>
  <c r="E187" i="14"/>
  <c r="CW115" i="14"/>
  <c r="CZ116" i="14"/>
  <c r="BD107" i="14"/>
  <c r="BF108" i="14"/>
  <c r="DZ82" i="14"/>
  <c r="DZ85" i="14"/>
  <c r="DZ87" i="14"/>
  <c r="DZ90" i="14"/>
  <c r="DZ91" i="14"/>
  <c r="DZ94" i="14"/>
  <c r="DZ95" i="14"/>
  <c r="DZ101" i="14"/>
  <c r="DZ102" i="14"/>
  <c r="DZ105" i="14"/>
  <c r="DZ106" i="14"/>
  <c r="DZ110" i="14"/>
  <c r="DZ111" i="14"/>
  <c r="DZ114" i="14"/>
  <c r="DZ115" i="14"/>
  <c r="DZ118" i="14"/>
  <c r="DZ119" i="14"/>
  <c r="DZ81" i="14"/>
  <c r="DZ83" i="14"/>
  <c r="DZ84" i="14"/>
  <c r="DZ86" i="14"/>
  <c r="DZ88" i="14"/>
  <c r="DZ89" i="14"/>
  <c r="DZ92" i="14"/>
  <c r="DZ93" i="14"/>
  <c r="DZ96" i="14"/>
  <c r="DZ97" i="14"/>
  <c r="DZ98" i="14"/>
  <c r="DZ99" i="14"/>
  <c r="DZ100" i="14"/>
  <c r="DZ103" i="14"/>
  <c r="DZ104" i="14"/>
  <c r="DZ107" i="14"/>
  <c r="DZ108" i="14"/>
  <c r="DZ109" i="14"/>
  <c r="DZ112" i="14"/>
  <c r="DZ113" i="14"/>
  <c r="DZ116" i="14"/>
  <c r="DZ117" i="14"/>
  <c r="DZ120" i="14"/>
  <c r="DZ162" i="14"/>
  <c r="EQ162" i="14" s="1"/>
  <c r="EH164" i="14"/>
  <c r="EJ164" i="14" s="1"/>
  <c r="DZ124" i="14"/>
  <c r="EQ124" i="14" s="1"/>
  <c r="DZ129" i="14"/>
  <c r="EQ129" i="14" s="1"/>
  <c r="EH132" i="14"/>
  <c r="EJ132" i="14" s="1"/>
  <c r="EH140" i="14"/>
  <c r="EJ140" i="14" s="1"/>
  <c r="DZ143" i="14"/>
  <c r="EQ143" i="14" s="1"/>
  <c r="DZ145" i="14"/>
  <c r="EQ145" i="14" s="1"/>
  <c r="EB151" i="14"/>
  <c r="DZ151" i="14"/>
  <c r="EQ151" i="14" s="1"/>
  <c r="DY151" i="14"/>
  <c r="DZ153" i="14"/>
  <c r="EQ153" i="14" s="1"/>
  <c r="EH156" i="14"/>
  <c r="EJ156" i="14" s="1"/>
  <c r="DZ159" i="14"/>
  <c r="EQ159" i="14" s="1"/>
  <c r="DZ166" i="14"/>
  <c r="EQ166" i="14" s="1"/>
  <c r="DZ182" i="14"/>
  <c r="EQ182" i="14" s="1"/>
  <c r="DZ122" i="14"/>
  <c r="EQ122" i="14" s="1"/>
  <c r="DZ125" i="14"/>
  <c r="EQ125" i="14" s="1"/>
  <c r="EH128" i="14"/>
  <c r="EJ128" i="14" s="1"/>
  <c r="DZ131" i="14"/>
  <c r="EQ131" i="14" s="1"/>
  <c r="DZ133" i="14"/>
  <c r="EQ133" i="14" s="1"/>
  <c r="EH136" i="14"/>
  <c r="EJ136" i="14" s="1"/>
  <c r="DZ139" i="14"/>
  <c r="EQ139" i="14" s="1"/>
  <c r="DZ141" i="14"/>
  <c r="EQ141" i="14" s="1"/>
  <c r="EH144" i="14"/>
  <c r="EJ144" i="14" s="1"/>
  <c r="EB147" i="14"/>
  <c r="DY147" i="14"/>
  <c r="DZ147" i="14"/>
  <c r="EQ147" i="14" s="1"/>
  <c r="DZ149" i="14"/>
  <c r="EQ149" i="14" s="1"/>
  <c r="EH152" i="14"/>
  <c r="EJ152" i="14" s="1"/>
  <c r="DZ155" i="14"/>
  <c r="EQ155" i="14" s="1"/>
  <c r="DZ157" i="14"/>
  <c r="EQ157" i="14" s="1"/>
  <c r="DZ160" i="14"/>
  <c r="EQ160" i="14" s="1"/>
  <c r="DY160" i="14"/>
  <c r="EB160" i="14"/>
  <c r="DZ164" i="14"/>
  <c r="EQ164" i="14" s="1"/>
  <c r="DZ167" i="14"/>
  <c r="EQ167" i="14" s="1"/>
  <c r="EH168" i="14"/>
  <c r="EJ168" i="14" s="1"/>
  <c r="DZ171" i="14"/>
  <c r="EQ171" i="14" s="1"/>
  <c r="EH172" i="14"/>
  <c r="EJ172" i="14" s="1"/>
  <c r="DZ175" i="14"/>
  <c r="EQ175" i="14" s="1"/>
  <c r="EH176" i="14"/>
  <c r="EJ176" i="14" s="1"/>
  <c r="DZ179" i="14"/>
  <c r="EQ179" i="14" s="1"/>
  <c r="EH180" i="14"/>
  <c r="EJ180" i="14" s="1"/>
  <c r="DZ183" i="14"/>
  <c r="EQ183" i="14" s="1"/>
  <c r="EH184" i="14"/>
  <c r="EJ184" i="14" s="1"/>
  <c r="DZ123" i="14"/>
  <c r="EQ123" i="14" s="1"/>
  <c r="DZ126" i="14"/>
  <c r="EQ126" i="14" s="1"/>
  <c r="EB132" i="14"/>
  <c r="DZ132" i="14"/>
  <c r="EQ132" i="14" s="1"/>
  <c r="DY132" i="14"/>
  <c r="DZ134" i="14"/>
  <c r="EQ134" i="14" s="1"/>
  <c r="DZ142" i="14"/>
  <c r="EQ142" i="14" s="1"/>
  <c r="DZ150" i="14"/>
  <c r="EQ150" i="14" s="1"/>
  <c r="DY156" i="14"/>
  <c r="DZ156" i="14"/>
  <c r="EQ156" i="14" s="1"/>
  <c r="EB156" i="14"/>
  <c r="DZ158" i="14"/>
  <c r="EQ158" i="14" s="1"/>
  <c r="DZ140" i="14"/>
  <c r="EQ140" i="14" s="1"/>
  <c r="DZ148" i="14"/>
  <c r="EQ148" i="14" s="1"/>
  <c r="EH160" i="14"/>
  <c r="EJ160" i="14" s="1"/>
  <c r="DZ127" i="14"/>
  <c r="EQ127" i="14" s="1"/>
  <c r="DZ135" i="14"/>
  <c r="EQ135" i="14" s="1"/>
  <c r="DZ137" i="14"/>
  <c r="EQ137" i="14" s="1"/>
  <c r="EH148" i="14"/>
  <c r="EJ148" i="14" s="1"/>
  <c r="DZ163" i="14"/>
  <c r="EQ163" i="14" s="1"/>
  <c r="DZ170" i="14"/>
  <c r="EQ170" i="14" s="1"/>
  <c r="DZ174" i="14"/>
  <c r="EQ174" i="14" s="1"/>
  <c r="DZ178" i="14"/>
  <c r="EQ178" i="14" s="1"/>
  <c r="DZ121" i="14"/>
  <c r="EQ121" i="14" s="1"/>
  <c r="DZ128" i="14"/>
  <c r="DY128" i="14"/>
  <c r="EB128" i="14"/>
  <c r="DZ130" i="14"/>
  <c r="EQ130" i="14" s="1"/>
  <c r="DZ136" i="14"/>
  <c r="EQ136" i="14" s="1"/>
  <c r="DZ138" i="14"/>
  <c r="EQ138" i="14" s="1"/>
  <c r="DZ144" i="14"/>
  <c r="EQ144" i="14" s="1"/>
  <c r="DZ146" i="14"/>
  <c r="EQ146" i="14" s="1"/>
  <c r="DZ152" i="14"/>
  <c r="EQ152" i="14" s="1"/>
  <c r="DZ154" i="14"/>
  <c r="EQ154" i="14" s="1"/>
  <c r="DZ161" i="14"/>
  <c r="EQ161" i="14" s="1"/>
  <c r="DZ165" i="14"/>
  <c r="EQ165" i="14" s="1"/>
  <c r="DZ168" i="14"/>
  <c r="EQ168" i="14" s="1"/>
  <c r="DZ169" i="14"/>
  <c r="EQ169" i="14" s="1"/>
  <c r="DZ172" i="14"/>
  <c r="EQ172" i="14" s="1"/>
  <c r="DZ173" i="14"/>
  <c r="EQ173" i="14" s="1"/>
  <c r="DZ176" i="14"/>
  <c r="EQ176" i="14" s="1"/>
  <c r="DZ177" i="14"/>
  <c r="EQ177" i="14" s="1"/>
  <c r="DZ180" i="14"/>
  <c r="EQ180" i="14" s="1"/>
  <c r="EB180" i="14"/>
  <c r="DY180" i="14"/>
  <c r="DZ181" i="14"/>
  <c r="EQ181" i="14" s="1"/>
  <c r="DZ184" i="14"/>
  <c r="EQ184" i="14" s="1"/>
  <c r="X46" i="14"/>
  <c r="Z46" i="14" s="1"/>
  <c r="EA97" i="14"/>
  <c r="EA69" i="14"/>
  <c r="EA77" i="14"/>
  <c r="H132" i="14"/>
  <c r="W151" i="14"/>
  <c r="EA27" i="14"/>
  <c r="EA55" i="14"/>
  <c r="EA6" i="14"/>
  <c r="EA30" i="14"/>
  <c r="EA70" i="14"/>
  <c r="EA60" i="14"/>
  <c r="EA64" i="14"/>
  <c r="EA32" i="14"/>
  <c r="I98" i="14"/>
  <c r="W8" i="14"/>
  <c r="Y8" i="14" s="1"/>
  <c r="EA21" i="14"/>
  <c r="I32" i="14"/>
  <c r="EA42" i="14"/>
  <c r="EA59" i="14"/>
  <c r="EA72" i="14"/>
  <c r="EA82" i="14"/>
  <c r="EA83" i="14"/>
  <c r="I114" i="14"/>
  <c r="EA117" i="14"/>
  <c r="EA119" i="14"/>
  <c r="H120" i="14"/>
  <c r="EA127" i="14"/>
  <c r="DF151" i="14"/>
  <c r="DK151" i="14" s="1"/>
  <c r="EA155" i="14"/>
  <c r="X159" i="14"/>
  <c r="AE182" i="14"/>
  <c r="AF182" i="14" s="1"/>
  <c r="AE174" i="14"/>
  <c r="AF174" i="14" s="1"/>
  <c r="AE166" i="14"/>
  <c r="AF166" i="14" s="1"/>
  <c r="AE162" i="14"/>
  <c r="AE158" i="14"/>
  <c r="AE154" i="14"/>
  <c r="AE150" i="14"/>
  <c r="AE146" i="14"/>
  <c r="AE142" i="14"/>
  <c r="AE138" i="14"/>
  <c r="AE134" i="14"/>
  <c r="AE130" i="14"/>
  <c r="AE126" i="14"/>
  <c r="I8" i="14"/>
  <c r="X31" i="14"/>
  <c r="Z31" i="14" s="1"/>
  <c r="W59" i="14"/>
  <c r="Y59" i="14" s="1"/>
  <c r="I178" i="14"/>
  <c r="EA120" i="14"/>
  <c r="AE180" i="14"/>
  <c r="AF180" i="14" s="1"/>
  <c r="AE176" i="14"/>
  <c r="AF176" i="14" s="1"/>
  <c r="AE172" i="14"/>
  <c r="AE168" i="14"/>
  <c r="AE164" i="14"/>
  <c r="AE160" i="14"/>
  <c r="AE156" i="14"/>
  <c r="AE152" i="14"/>
  <c r="AE148" i="14"/>
  <c r="AE144" i="14"/>
  <c r="AE140" i="14"/>
  <c r="AE136" i="14"/>
  <c r="AE132" i="14"/>
  <c r="AE128" i="14"/>
  <c r="EA5" i="14"/>
  <c r="EA46" i="14"/>
  <c r="EA50" i="14"/>
  <c r="EA58" i="14"/>
  <c r="EA8" i="14"/>
  <c r="EA31" i="14"/>
  <c r="EA101" i="14"/>
  <c r="EA137" i="14"/>
  <c r="EA140" i="14"/>
  <c r="EA145" i="14"/>
  <c r="EA162" i="14"/>
  <c r="EA171" i="14"/>
  <c r="EA7" i="14"/>
  <c r="EA17" i="14"/>
  <c r="EA18" i="14"/>
  <c r="EA25" i="14"/>
  <c r="EA121" i="14"/>
  <c r="EA123" i="14"/>
  <c r="EA175" i="14"/>
  <c r="EA10" i="14"/>
  <c r="EA24" i="14"/>
  <c r="EA76" i="14"/>
  <c r="EA100" i="14"/>
  <c r="X7" i="14"/>
  <c r="Z7" i="14" s="1"/>
  <c r="EA13" i="14"/>
  <c r="EA33" i="14"/>
  <c r="EA37" i="14"/>
  <c r="EA51" i="14"/>
  <c r="EA54" i="14"/>
  <c r="I72" i="14"/>
  <c r="EA85" i="14"/>
  <c r="EA86" i="14"/>
  <c r="X106" i="14"/>
  <c r="Z106" i="14" s="1"/>
  <c r="EA112" i="14"/>
  <c r="H128" i="14"/>
  <c r="EQ128" i="14"/>
  <c r="EA135" i="14"/>
  <c r="EA136" i="14"/>
  <c r="EA138" i="14"/>
  <c r="EA153" i="14"/>
  <c r="H154" i="14"/>
  <c r="DF159" i="14"/>
  <c r="DK159" i="14" s="1"/>
  <c r="I170" i="14"/>
  <c r="EA87" i="14"/>
  <c r="EA20" i="14"/>
  <c r="EA38" i="14"/>
  <c r="H19" i="14"/>
  <c r="I20" i="14"/>
  <c r="X43" i="14"/>
  <c r="Z43" i="14" s="1"/>
  <c r="I71" i="14"/>
  <c r="EA81" i="14"/>
  <c r="EA89" i="14"/>
  <c r="W90" i="14"/>
  <c r="EA92" i="14"/>
  <c r="EA98" i="14"/>
  <c r="DG159" i="14"/>
  <c r="DG158" i="14" s="1"/>
  <c r="DL158" i="14" s="1"/>
  <c r="EB158" i="14" s="1"/>
  <c r="H162" i="14"/>
  <c r="H186" i="14"/>
  <c r="EE124" i="14"/>
  <c r="DF127" i="14"/>
  <c r="DK127" i="14" s="1"/>
  <c r="EA12" i="14"/>
  <c r="I12" i="14"/>
  <c r="EA14" i="14"/>
  <c r="EA16" i="14"/>
  <c r="EA26" i="14"/>
  <c r="EA29" i="14"/>
  <c r="H39" i="14"/>
  <c r="EA39" i="14"/>
  <c r="EA40" i="14"/>
  <c r="EA41" i="14"/>
  <c r="EA43" i="14"/>
  <c r="EA52" i="14"/>
  <c r="W53" i="14"/>
  <c r="Y53" i="14" s="1"/>
  <c r="EA53" i="14"/>
  <c r="EA56" i="14"/>
  <c r="EA66" i="14"/>
  <c r="EA67" i="14"/>
  <c r="W68" i="14"/>
  <c r="Y68" i="14" s="1"/>
  <c r="EA68" i="14"/>
  <c r="H79" i="14"/>
  <c r="EA79" i="14"/>
  <c r="EA80" i="14"/>
  <c r="I87" i="14"/>
  <c r="EA94" i="14"/>
  <c r="I118" i="14"/>
  <c r="H122" i="14"/>
  <c r="EA124" i="14"/>
  <c r="DG127" i="14"/>
  <c r="DG126" i="14" s="1"/>
  <c r="EA128" i="14"/>
  <c r="EA132" i="14"/>
  <c r="DF135" i="14"/>
  <c r="DK135" i="14" s="1"/>
  <c r="I137" i="14"/>
  <c r="EA141" i="14"/>
  <c r="DG146" i="14"/>
  <c r="DG145" i="14" s="1"/>
  <c r="DL145" i="14" s="1"/>
  <c r="EB145" i="14" s="1"/>
  <c r="DL148" i="14"/>
  <c r="EB148" i="14" s="1"/>
  <c r="I154" i="14"/>
  <c r="EA154" i="14"/>
  <c r="H155" i="14"/>
  <c r="DF167" i="14"/>
  <c r="DK167" i="14" s="1"/>
  <c r="EA172" i="14"/>
  <c r="EA174" i="14"/>
  <c r="EA178" i="14"/>
  <c r="DF183" i="14"/>
  <c r="DK183" i="14" s="1"/>
  <c r="EA118" i="14"/>
  <c r="DF131" i="14"/>
  <c r="DK131" i="14" s="1"/>
  <c r="DF155" i="14"/>
  <c r="DK155" i="14" s="1"/>
  <c r="DF163" i="14"/>
  <c r="DK163" i="14" s="1"/>
  <c r="EA164" i="14"/>
  <c r="EA167" i="14"/>
  <c r="DF171" i="14"/>
  <c r="DK171" i="14" s="1"/>
  <c r="EA116" i="14"/>
  <c r="DL124" i="14"/>
  <c r="DY124" i="14" s="1"/>
  <c r="EA35" i="14"/>
  <c r="X39" i="14"/>
  <c r="Z39" i="14" s="1"/>
  <c r="I40" i="14"/>
  <c r="EA62" i="14"/>
  <c r="I67" i="14"/>
  <c r="I79" i="14"/>
  <c r="I91" i="14"/>
  <c r="EA91" i="14"/>
  <c r="EA95" i="14"/>
  <c r="W111" i="14"/>
  <c r="I121" i="14"/>
  <c r="EA129" i="14"/>
  <c r="EA130" i="14"/>
  <c r="DG131" i="14"/>
  <c r="DG130" i="14" s="1"/>
  <c r="I139" i="14"/>
  <c r="EA139" i="14"/>
  <c r="DF139" i="14"/>
  <c r="DK139" i="14" s="1"/>
  <c r="DF143" i="14"/>
  <c r="DK143" i="14" s="1"/>
  <c r="X146" i="14"/>
  <c r="Z146" i="14" s="1"/>
  <c r="DF147" i="14"/>
  <c r="DK147" i="14" s="1"/>
  <c r="DG150" i="14"/>
  <c r="DG149" i="14" s="1"/>
  <c r="DL149" i="14" s="1"/>
  <c r="EB149" i="14" s="1"/>
  <c r="DL152" i="14"/>
  <c r="EA158" i="14"/>
  <c r="EA165" i="14"/>
  <c r="I175" i="14"/>
  <c r="DF175" i="14"/>
  <c r="DK175" i="14" s="1"/>
  <c r="DG179" i="14"/>
  <c r="DG178" i="14" s="1"/>
  <c r="DF179" i="14"/>
  <c r="DK179" i="14" s="1"/>
  <c r="EA184" i="14"/>
  <c r="CN123" i="14"/>
  <c r="CQ123" i="14" s="1"/>
  <c r="EA107" i="14"/>
  <c r="EA115" i="14"/>
  <c r="EA182" i="14"/>
  <c r="EA49" i="14"/>
  <c r="EA75" i="14"/>
  <c r="EA144" i="14"/>
  <c r="DG155" i="14"/>
  <c r="DG154" i="14" s="1"/>
  <c r="DG153" i="14" s="1"/>
  <c r="DL153" i="14" s="1"/>
  <c r="DY153" i="14" s="1"/>
  <c r="EA161" i="14"/>
  <c r="EA169" i="14"/>
  <c r="EA9" i="14"/>
  <c r="EA22" i="14"/>
  <c r="EA34" i="14"/>
  <c r="EA103" i="14"/>
  <c r="EA111" i="14"/>
  <c r="EA163" i="14"/>
  <c r="DL172" i="14"/>
  <c r="DY172" i="14" s="1"/>
  <c r="DG171" i="14"/>
  <c r="DG170" i="14" s="1"/>
  <c r="EA183" i="14"/>
  <c r="EA15" i="14"/>
  <c r="EA48" i="14"/>
  <c r="EA74" i="14"/>
  <c r="EA176" i="14"/>
  <c r="EA11" i="14"/>
  <c r="X15" i="14"/>
  <c r="Z15" i="14" s="1"/>
  <c r="I16" i="14"/>
  <c r="EA23" i="14"/>
  <c r="I28" i="14"/>
  <c r="EA36" i="14"/>
  <c r="X47" i="14"/>
  <c r="Z47" i="14" s="1"/>
  <c r="I55" i="14"/>
  <c r="H63" i="14"/>
  <c r="EA63" i="14"/>
  <c r="I75" i="14"/>
  <c r="W76" i="14"/>
  <c r="Y76" i="14" s="1"/>
  <c r="I90" i="14"/>
  <c r="X96" i="14"/>
  <c r="Z96" i="14" s="1"/>
  <c r="I99" i="14"/>
  <c r="X103" i="14"/>
  <c r="Z103" i="14" s="1"/>
  <c r="I120" i="14"/>
  <c r="W127" i="14"/>
  <c r="I128" i="14"/>
  <c r="I132" i="14"/>
  <c r="X138" i="14"/>
  <c r="Z138" i="14" s="1"/>
  <c r="DL140" i="14"/>
  <c r="DY140" i="14" s="1"/>
  <c r="EA147" i="14"/>
  <c r="EA151" i="14"/>
  <c r="W153" i="14"/>
  <c r="EA156" i="14"/>
  <c r="I162" i="14"/>
  <c r="I165" i="14"/>
  <c r="X166" i="14"/>
  <c r="EA170" i="14"/>
  <c r="EA181" i="14"/>
  <c r="H187" i="14"/>
  <c r="EA28" i="14"/>
  <c r="EA47" i="14"/>
  <c r="EA84" i="14"/>
  <c r="EA99" i="14"/>
  <c r="EA19" i="14"/>
  <c r="X23" i="14"/>
  <c r="Z23" i="14" s="1"/>
  <c r="I24" i="14"/>
  <c r="I36" i="14"/>
  <c r="EA44" i="14"/>
  <c r="X62" i="14"/>
  <c r="Z62" i="14" s="1"/>
  <c r="I63" i="14"/>
  <c r="EA71" i="14"/>
  <c r="EA78" i="14"/>
  <c r="I83" i="14"/>
  <c r="H88" i="14"/>
  <c r="EA90" i="14"/>
  <c r="EA93" i="14"/>
  <c r="I95" i="14"/>
  <c r="W98" i="14"/>
  <c r="W118" i="14"/>
  <c r="I130" i="14"/>
  <c r="EA131" i="14"/>
  <c r="EA143" i="14"/>
  <c r="EA149" i="14"/>
  <c r="I153" i="14"/>
  <c r="H156" i="14"/>
  <c r="EA160" i="14"/>
  <c r="W163" i="14"/>
  <c r="EA166" i="14"/>
  <c r="H167" i="14"/>
  <c r="EA173" i="14"/>
  <c r="EA177" i="14"/>
  <c r="I183" i="14"/>
  <c r="I187" i="14"/>
  <c r="H49" i="14"/>
  <c r="DL139" i="14"/>
  <c r="DY139" i="14" s="1"/>
  <c r="I103" i="14"/>
  <c r="I166" i="14"/>
  <c r="I144" i="14"/>
  <c r="H137" i="14"/>
  <c r="I140" i="14"/>
  <c r="H112" i="14"/>
  <c r="I125" i="14"/>
  <c r="U175" i="14"/>
  <c r="H175" i="14"/>
  <c r="H94" i="14"/>
  <c r="I78" i="14"/>
  <c r="I92" i="14"/>
  <c r="H93" i="14"/>
  <c r="H143" i="14"/>
  <c r="I85" i="14"/>
  <c r="H116" i="14"/>
  <c r="I123" i="14"/>
  <c r="U155" i="14"/>
  <c r="I181" i="14"/>
  <c r="X22" i="14"/>
  <c r="Z22" i="14" s="1"/>
  <c r="H34" i="14"/>
  <c r="H111" i="14"/>
  <c r="H180" i="14"/>
  <c r="X57" i="14"/>
  <c r="Z57" i="14" s="1"/>
  <c r="X27" i="14"/>
  <c r="Z27" i="14" s="1"/>
  <c r="X76" i="14"/>
  <c r="Z76" i="14" s="1"/>
  <c r="I76" i="14"/>
  <c r="W83" i="14"/>
  <c r="H83" i="14"/>
  <c r="W170" i="14"/>
  <c r="H170" i="14"/>
  <c r="I56" i="14"/>
  <c r="I57" i="14"/>
  <c r="U32" i="14"/>
  <c r="W32" i="14"/>
  <c r="Y32" i="14" s="1"/>
  <c r="U44" i="14"/>
  <c r="H44" i="14"/>
  <c r="W139" i="14"/>
  <c r="H139" i="14"/>
  <c r="X17" i="14"/>
  <c r="Z17" i="14" s="1"/>
  <c r="X51" i="14"/>
  <c r="Z51" i="14" s="1"/>
  <c r="I51" i="14"/>
  <c r="X6" i="14"/>
  <c r="Z6" i="14" s="1"/>
  <c r="I156" i="14"/>
  <c r="X151" i="14"/>
  <c r="Z151" i="14" s="1"/>
  <c r="H26" i="14"/>
  <c r="X38" i="14"/>
  <c r="Z38" i="14" s="1"/>
  <c r="H61" i="14"/>
  <c r="H69" i="14"/>
  <c r="I70" i="14"/>
  <c r="H75" i="14"/>
  <c r="W75" i="14"/>
  <c r="Y75" i="14" s="1"/>
  <c r="I77" i="14"/>
  <c r="H80" i="14"/>
  <c r="H87" i="14"/>
  <c r="X102" i="14"/>
  <c r="Z102" i="14" s="1"/>
  <c r="W120" i="14"/>
  <c r="X131" i="14"/>
  <c r="Z131" i="14" s="1"/>
  <c r="I135" i="14"/>
  <c r="I151" i="14"/>
  <c r="W154" i="14"/>
  <c r="I155" i="14"/>
  <c r="H158" i="14"/>
  <c r="W162" i="14"/>
  <c r="H177" i="14"/>
  <c r="X182" i="14"/>
  <c r="H136" i="14"/>
  <c r="X174" i="14"/>
  <c r="H10" i="14"/>
  <c r="W16" i="14"/>
  <c r="Y16" i="14" s="1"/>
  <c r="I26" i="14"/>
  <c r="I42" i="14"/>
  <c r="I69" i="14"/>
  <c r="X81" i="14"/>
  <c r="Z81" i="14" s="1"/>
  <c r="H105" i="14"/>
  <c r="I117" i="14"/>
  <c r="I133" i="14"/>
  <c r="H138" i="14"/>
  <c r="I142" i="14"/>
  <c r="H159" i="14"/>
  <c r="H166" i="14"/>
  <c r="H176" i="14"/>
  <c r="I184" i="14"/>
  <c r="X9" i="14"/>
  <c r="Z9" i="14" s="1"/>
  <c r="X14" i="14"/>
  <c r="Z14" i="14" s="1"/>
  <c r="X25" i="14"/>
  <c r="Z25" i="14" s="1"/>
  <c r="U40" i="14"/>
  <c r="W40" i="14"/>
  <c r="Y40" i="14" s="1"/>
  <c r="U51" i="14"/>
  <c r="H51" i="14"/>
  <c r="I68" i="14"/>
  <c r="X68" i="14"/>
  <c r="Z68" i="14" s="1"/>
  <c r="I149" i="14"/>
  <c r="X35" i="14"/>
  <c r="Z35" i="14" s="1"/>
  <c r="U36" i="14"/>
  <c r="H36" i="14"/>
  <c r="I60" i="14"/>
  <c r="U99" i="14"/>
  <c r="H99" i="14"/>
  <c r="W99" i="14"/>
  <c r="I143" i="14"/>
  <c r="X145" i="14"/>
  <c r="Z145" i="14" s="1"/>
  <c r="I145" i="14"/>
  <c r="H184" i="14"/>
  <c r="U8" i="14"/>
  <c r="U20" i="14"/>
  <c r="H20" i="14"/>
  <c r="U24" i="14"/>
  <c r="W24" i="14"/>
  <c r="Y24" i="14" s="1"/>
  <c r="X30" i="14"/>
  <c r="Z30" i="14" s="1"/>
  <c r="X33" i="14"/>
  <c r="Z33" i="14" s="1"/>
  <c r="H43" i="14"/>
  <c r="I48" i="14"/>
  <c r="H50" i="14"/>
  <c r="U50" i="14"/>
  <c r="U60" i="14"/>
  <c r="H60" i="14"/>
  <c r="W60" i="14"/>
  <c r="Y60" i="14" s="1"/>
  <c r="H70" i="14"/>
  <c r="H78" i="14"/>
  <c r="H96" i="14"/>
  <c r="I141" i="14"/>
  <c r="I169" i="14"/>
  <c r="X180" i="14"/>
  <c r="I180" i="14"/>
  <c r="H11" i="14"/>
  <c r="X41" i="14"/>
  <c r="Z41" i="14" s="1"/>
  <c r="U47" i="14"/>
  <c r="H47" i="14"/>
  <c r="U59" i="14"/>
  <c r="H59" i="14"/>
  <c r="U67" i="14"/>
  <c r="H67" i="14"/>
  <c r="W67" i="14"/>
  <c r="Y67" i="14" s="1"/>
  <c r="X110" i="14"/>
  <c r="Z110" i="14" s="1"/>
  <c r="I110" i="14"/>
  <c r="I127" i="14"/>
  <c r="X134" i="14"/>
  <c r="Z134" i="14" s="1"/>
  <c r="X157" i="14"/>
  <c r="U178" i="14"/>
  <c r="H178" i="14"/>
  <c r="X19" i="14"/>
  <c r="Z19" i="14" s="1"/>
  <c r="H27" i="14"/>
  <c r="X11" i="14"/>
  <c r="Z11" i="14" s="1"/>
  <c r="X52" i="14"/>
  <c r="Z52" i="14" s="1"/>
  <c r="X113" i="14"/>
  <c r="Z113" i="14" s="1"/>
  <c r="I113" i="14"/>
  <c r="H121" i="14"/>
  <c r="W121" i="14"/>
  <c r="X158" i="14"/>
  <c r="I158" i="14"/>
  <c r="U165" i="14"/>
  <c r="H165" i="14"/>
  <c r="H48" i="14"/>
  <c r="X109" i="14"/>
  <c r="Z109" i="14" s="1"/>
  <c r="U118" i="14"/>
  <c r="H118" i="14"/>
  <c r="U147" i="14"/>
  <c r="I10" i="14"/>
  <c r="H18" i="14"/>
  <c r="I34" i="14"/>
  <c r="H35" i="14"/>
  <c r="I50" i="14"/>
  <c r="H72" i="14"/>
  <c r="X101" i="14"/>
  <c r="Z101" i="14" s="1"/>
  <c r="I105" i="14"/>
  <c r="I106" i="14"/>
  <c r="I109" i="14"/>
  <c r="U141" i="14"/>
  <c r="H141" i="14"/>
  <c r="W141" i="14"/>
  <c r="X142" i="14"/>
  <c r="Z142" i="14" s="1"/>
  <c r="I147" i="14"/>
  <c r="H148" i="14"/>
  <c r="H150" i="14"/>
  <c r="X153" i="14"/>
  <c r="Z153" i="14" s="1"/>
  <c r="X160" i="14"/>
  <c r="U169" i="14"/>
  <c r="H169" i="14"/>
  <c r="W169" i="14"/>
  <c r="U183" i="14"/>
  <c r="H183" i="14"/>
  <c r="I61" i="14"/>
  <c r="H95" i="14"/>
  <c r="X98" i="14"/>
  <c r="Z98" i="14" s="1"/>
  <c r="X114" i="14"/>
  <c r="Z114" i="14" s="1"/>
  <c r="U187" i="14"/>
  <c r="I18" i="14"/>
  <c r="H42" i="14"/>
  <c r="I54" i="14"/>
  <c r="H58" i="14"/>
  <c r="H64" i="14"/>
  <c r="I74" i="14"/>
  <c r="H77" i="14"/>
  <c r="X82" i="14"/>
  <c r="Z82" i="14" s="1"/>
  <c r="I82" i="14"/>
  <c r="X90" i="14"/>
  <c r="Z90" i="14" s="1"/>
  <c r="W91" i="14"/>
  <c r="X93" i="14"/>
  <c r="Z93" i="14" s="1"/>
  <c r="X104" i="14"/>
  <c r="Z104" i="14" s="1"/>
  <c r="U134" i="14"/>
  <c r="H134" i="14"/>
  <c r="U142" i="14"/>
  <c r="H142" i="14"/>
  <c r="I160" i="14"/>
  <c r="X163" i="14"/>
  <c r="I163" i="14"/>
  <c r="I93" i="14"/>
  <c r="I100" i="14"/>
  <c r="H101" i="14"/>
  <c r="H113" i="14"/>
  <c r="I129" i="14"/>
  <c r="I134" i="14"/>
  <c r="H146" i="14"/>
  <c r="H151" i="14"/>
  <c r="H157" i="14"/>
  <c r="I167" i="14"/>
  <c r="H168" i="14"/>
  <c r="H171" i="14"/>
  <c r="H185" i="14"/>
  <c r="I186" i="14"/>
  <c r="I84" i="14"/>
  <c r="H85" i="14"/>
  <c r="H86" i="14"/>
  <c r="X89" i="14"/>
  <c r="Z89" i="14" s="1"/>
  <c r="X97" i="14"/>
  <c r="Z97" i="14" s="1"/>
  <c r="I101" i="14"/>
  <c r="H103" i="14"/>
  <c r="H109" i="14"/>
  <c r="X119" i="14"/>
  <c r="Z119" i="14" s="1"/>
  <c r="H124" i="14"/>
  <c r="H144" i="14"/>
  <c r="I152" i="14"/>
  <c r="H153" i="14"/>
  <c r="I157" i="14"/>
  <c r="I161" i="14"/>
  <c r="H172" i="14"/>
  <c r="I173" i="14"/>
  <c r="I176" i="14"/>
  <c r="I179" i="14"/>
  <c r="X49" i="14"/>
  <c r="Z49" i="14" s="1"/>
  <c r="W9" i="14"/>
  <c r="Y9" i="14" s="1"/>
  <c r="H12" i="14"/>
  <c r="W30" i="14"/>
  <c r="Y30" i="14" s="1"/>
  <c r="W33" i="14"/>
  <c r="Y33" i="14" s="1"/>
  <c r="W38" i="14"/>
  <c r="Y38" i="14" s="1"/>
  <c r="W52" i="14"/>
  <c r="Y52" i="14" s="1"/>
  <c r="W54" i="14"/>
  <c r="Y54" i="14" s="1"/>
  <c r="U55" i="14"/>
  <c r="U56" i="14"/>
  <c r="X66" i="14"/>
  <c r="Z66" i="14" s="1"/>
  <c r="U71" i="14"/>
  <c r="W71" i="14"/>
  <c r="Y71" i="14" s="1"/>
  <c r="U74" i="14"/>
  <c r="W74" i="14"/>
  <c r="Y74" i="14" s="1"/>
  <c r="H74" i="14"/>
  <c r="X80" i="14"/>
  <c r="Z80" i="14" s="1"/>
  <c r="U7" i="14"/>
  <c r="W7" i="14"/>
  <c r="Y7" i="14" s="1"/>
  <c r="H9" i="14"/>
  <c r="I13" i="14"/>
  <c r="U15" i="14"/>
  <c r="W15" i="14"/>
  <c r="Y15" i="14" s="1"/>
  <c r="U23" i="14"/>
  <c r="W23" i="14"/>
  <c r="Y23" i="14" s="1"/>
  <c r="H25" i="14"/>
  <c r="I29" i="14"/>
  <c r="U31" i="14"/>
  <c r="W31" i="14"/>
  <c r="Y31" i="14" s="1"/>
  <c r="H33" i="14"/>
  <c r="X36" i="14"/>
  <c r="Z36" i="14" s="1"/>
  <c r="I39" i="14"/>
  <c r="X44" i="14"/>
  <c r="Z44" i="14" s="1"/>
  <c r="I45" i="14"/>
  <c r="U53" i="14"/>
  <c r="H54" i="14"/>
  <c r="U54" i="14"/>
  <c r="W58" i="14"/>
  <c r="Y58" i="14" s="1"/>
  <c r="U58" i="14"/>
  <c r="W62" i="14"/>
  <c r="Y62" i="14" s="1"/>
  <c r="U62" i="14"/>
  <c r="U66" i="14"/>
  <c r="W66" i="14"/>
  <c r="Y66" i="14" s="1"/>
  <c r="H66" i="14"/>
  <c r="X73" i="14"/>
  <c r="Z73" i="14" s="1"/>
  <c r="H82" i="14"/>
  <c r="X86" i="14"/>
  <c r="Z86" i="14" s="1"/>
  <c r="H108" i="14"/>
  <c r="W108" i="14"/>
  <c r="W110" i="14"/>
  <c r="U110" i="14"/>
  <c r="X139" i="14"/>
  <c r="Z139" i="14" s="1"/>
  <c r="H6" i="14"/>
  <c r="H7" i="14"/>
  <c r="H8" i="14"/>
  <c r="W10" i="14"/>
  <c r="Y10" i="14" s="1"/>
  <c r="H14" i="14"/>
  <c r="H15" i="14"/>
  <c r="H16" i="14"/>
  <c r="H22" i="14"/>
  <c r="H30" i="14"/>
  <c r="H31" i="14"/>
  <c r="W34" i="14"/>
  <c r="Y34" i="14" s="1"/>
  <c r="X34" i="14"/>
  <c r="Z34" i="14" s="1"/>
  <c r="H38" i="14"/>
  <c r="U38" i="14"/>
  <c r="H40" i="14"/>
  <c r="W42" i="14"/>
  <c r="Y42" i="14" s="1"/>
  <c r="X42" i="14"/>
  <c r="Z42" i="14" s="1"/>
  <c r="W45" i="14"/>
  <c r="Y45" i="14" s="1"/>
  <c r="X45" i="14"/>
  <c r="Z45" i="14" s="1"/>
  <c r="H46" i="14"/>
  <c r="W50" i="14"/>
  <c r="Y50" i="14" s="1"/>
  <c r="I53" i="14"/>
  <c r="X53" i="14"/>
  <c r="Z53" i="14" s="1"/>
  <c r="X54" i="14"/>
  <c r="Z54" i="14" s="1"/>
  <c r="W55" i="14"/>
  <c r="Y55" i="14" s="1"/>
  <c r="W56" i="14"/>
  <c r="Y56" i="14" s="1"/>
  <c r="I58" i="14"/>
  <c r="X59" i="14"/>
  <c r="Z59" i="14" s="1"/>
  <c r="X63" i="14"/>
  <c r="Z63" i="14" s="1"/>
  <c r="X64" i="14"/>
  <c r="Z64" i="14" s="1"/>
  <c r="X65" i="14"/>
  <c r="Z65" i="14" s="1"/>
  <c r="I66" i="14"/>
  <c r="U68" i="14"/>
  <c r="H76" i="14"/>
  <c r="X77" i="14"/>
  <c r="Z77" i="14" s="1"/>
  <c r="W81" i="14"/>
  <c r="U81" i="14"/>
  <c r="U83" i="14"/>
  <c r="U84" i="14"/>
  <c r="W84" i="14"/>
  <c r="I86" i="14"/>
  <c r="X87" i="14"/>
  <c r="Z87" i="14" s="1"/>
  <c r="W89" i="14"/>
  <c r="U89" i="14"/>
  <c r="W97" i="14"/>
  <c r="U97" i="14"/>
  <c r="U100" i="14"/>
  <c r="W100" i="14"/>
  <c r="H100" i="14"/>
  <c r="W104" i="14"/>
  <c r="U104" i="14"/>
  <c r="I111" i="14"/>
  <c r="X111" i="14"/>
  <c r="Z111" i="14" s="1"/>
  <c r="U115" i="14"/>
  <c r="W115" i="14"/>
  <c r="X122" i="14"/>
  <c r="Z122" i="14" s="1"/>
  <c r="W129" i="14"/>
  <c r="U129" i="14"/>
  <c r="X132" i="14"/>
  <c r="Z132" i="14" s="1"/>
  <c r="W135" i="14"/>
  <c r="U135" i="14"/>
  <c r="U164" i="14"/>
  <c r="W164" i="14"/>
  <c r="H164" i="14"/>
  <c r="W6" i="14"/>
  <c r="Y6" i="14" s="1"/>
  <c r="W14" i="14"/>
  <c r="Y14" i="14" s="1"/>
  <c r="W17" i="14"/>
  <c r="Y17" i="14" s="1"/>
  <c r="W22" i="14"/>
  <c r="Y22" i="14" s="1"/>
  <c r="W25" i="14"/>
  <c r="Y25" i="14" s="1"/>
  <c r="H28" i="14"/>
  <c r="W41" i="14"/>
  <c r="Y41" i="14" s="1"/>
  <c r="W46" i="14"/>
  <c r="Y46" i="14" s="1"/>
  <c r="U46" i="14"/>
  <c r="H55" i="14"/>
  <c r="H56" i="14"/>
  <c r="W65" i="14"/>
  <c r="Y65" i="14" s="1"/>
  <c r="U65" i="14"/>
  <c r="H71" i="14"/>
  <c r="X79" i="14"/>
  <c r="Z79" i="14" s="1"/>
  <c r="U82" i="14"/>
  <c r="X95" i="14"/>
  <c r="Z95" i="14" s="1"/>
  <c r="I5" i="14"/>
  <c r="I7" i="14"/>
  <c r="X12" i="14"/>
  <c r="Z12" i="14" s="1"/>
  <c r="I15" i="14"/>
  <c r="H17" i="14"/>
  <c r="X20" i="14"/>
  <c r="Z20" i="14" s="1"/>
  <c r="I21" i="14"/>
  <c r="I23" i="14"/>
  <c r="X28" i="14"/>
  <c r="Z28" i="14" s="1"/>
  <c r="I31" i="14"/>
  <c r="I37" i="14"/>
  <c r="U39" i="14"/>
  <c r="W39" i="14"/>
  <c r="Y39" i="14" s="1"/>
  <c r="H41" i="14"/>
  <c r="I44" i="14"/>
  <c r="H52" i="14"/>
  <c r="X55" i="14"/>
  <c r="Z55" i="14" s="1"/>
  <c r="W57" i="14"/>
  <c r="Y57" i="14" s="1"/>
  <c r="U63" i="14"/>
  <c r="W63" i="14"/>
  <c r="Y63" i="14" s="1"/>
  <c r="X71" i="14"/>
  <c r="Z71" i="14" s="1"/>
  <c r="X72" i="14"/>
  <c r="Z72" i="14" s="1"/>
  <c r="U76" i="14"/>
  <c r="I80" i="14"/>
  <c r="X88" i="14"/>
  <c r="Z88" i="14" s="1"/>
  <c r="U92" i="14"/>
  <c r="W92" i="14"/>
  <c r="H92" i="14"/>
  <c r="W102" i="14"/>
  <c r="U102" i="14"/>
  <c r="X108" i="14"/>
  <c r="Z108" i="14" s="1"/>
  <c r="X124" i="14"/>
  <c r="Z124" i="14" s="1"/>
  <c r="I124" i="14"/>
  <c r="X133" i="14"/>
  <c r="Z133" i="14" s="1"/>
  <c r="W5" i="14"/>
  <c r="Y5" i="14" s="1"/>
  <c r="U6" i="14"/>
  <c r="X10" i="14"/>
  <c r="Z10" i="14" s="1"/>
  <c r="W13" i="14"/>
  <c r="Y13" i="14" s="1"/>
  <c r="U14" i="14"/>
  <c r="W18" i="14"/>
  <c r="Y18" i="14" s="1"/>
  <c r="X18" i="14"/>
  <c r="Z18" i="14" s="1"/>
  <c r="W21" i="14"/>
  <c r="Y21" i="14" s="1"/>
  <c r="U22" i="14"/>
  <c r="H23" i="14"/>
  <c r="H24" i="14"/>
  <c r="W26" i="14"/>
  <c r="Y26" i="14" s="1"/>
  <c r="X26" i="14"/>
  <c r="Z26" i="14" s="1"/>
  <c r="W29" i="14"/>
  <c r="Y29" i="14" s="1"/>
  <c r="U30" i="14"/>
  <c r="H32" i="14"/>
  <c r="W37" i="14"/>
  <c r="Y37" i="14" s="1"/>
  <c r="H5" i="14"/>
  <c r="X5" i="14"/>
  <c r="Z5" i="14" s="1"/>
  <c r="I6" i="14"/>
  <c r="X8" i="14"/>
  <c r="Z8" i="14" s="1"/>
  <c r="I9" i="14"/>
  <c r="U9" i="14"/>
  <c r="I11" i="14"/>
  <c r="U11" i="14"/>
  <c r="W11" i="14"/>
  <c r="Y11" i="14" s="1"/>
  <c r="W12" i="14"/>
  <c r="Y12" i="14" s="1"/>
  <c r="H13" i="14"/>
  <c r="X13" i="14"/>
  <c r="Z13" i="14" s="1"/>
  <c r="I14" i="14"/>
  <c r="X16" i="14"/>
  <c r="Z16" i="14" s="1"/>
  <c r="I17" i="14"/>
  <c r="U17" i="14"/>
  <c r="I19" i="14"/>
  <c r="U19" i="14"/>
  <c r="W19" i="14"/>
  <c r="Y19" i="14" s="1"/>
  <c r="W20" i="14"/>
  <c r="Y20" i="14" s="1"/>
  <c r="H21" i="14"/>
  <c r="X21" i="14"/>
  <c r="Z21" i="14" s="1"/>
  <c r="I22" i="14"/>
  <c r="X24" i="14"/>
  <c r="Z24" i="14" s="1"/>
  <c r="I25" i="14"/>
  <c r="U25" i="14"/>
  <c r="I27" i="14"/>
  <c r="U27" i="14"/>
  <c r="W27" i="14"/>
  <c r="Y27" i="14" s="1"/>
  <c r="W28" i="14"/>
  <c r="Y28" i="14" s="1"/>
  <c r="H29" i="14"/>
  <c r="X29" i="14"/>
  <c r="Z29" i="14" s="1"/>
  <c r="I30" i="14"/>
  <c r="X32" i="14"/>
  <c r="Z32" i="14" s="1"/>
  <c r="I33" i="14"/>
  <c r="U33" i="14"/>
  <c r="I35" i="14"/>
  <c r="U35" i="14"/>
  <c r="W35" i="14"/>
  <c r="Y35" i="14" s="1"/>
  <c r="W36" i="14"/>
  <c r="Y36" i="14" s="1"/>
  <c r="H37" i="14"/>
  <c r="X37" i="14"/>
  <c r="Z37" i="14" s="1"/>
  <c r="I38" i="14"/>
  <c r="X40" i="14"/>
  <c r="Z40" i="14" s="1"/>
  <c r="I41" i="14"/>
  <c r="U41" i="14"/>
  <c r="I43" i="14"/>
  <c r="U43" i="14"/>
  <c r="W43" i="14"/>
  <c r="Y43" i="14" s="1"/>
  <c r="W44" i="14"/>
  <c r="Y44" i="14" s="1"/>
  <c r="H45" i="14"/>
  <c r="I47" i="14"/>
  <c r="W48" i="14"/>
  <c r="Y48" i="14" s="1"/>
  <c r="I49" i="14"/>
  <c r="W49" i="14"/>
  <c r="Y49" i="14" s="1"/>
  <c r="I52" i="14"/>
  <c r="U52" i="14"/>
  <c r="H53" i="14"/>
  <c r="X56" i="14"/>
  <c r="Z56" i="14" s="1"/>
  <c r="X58" i="14"/>
  <c r="Z58" i="14" s="1"/>
  <c r="I59" i="14"/>
  <c r="X61" i="14"/>
  <c r="Z61" i="14" s="1"/>
  <c r="H62" i="14"/>
  <c r="I64" i="14"/>
  <c r="H68" i="14"/>
  <c r="X69" i="14"/>
  <c r="Z69" i="14" s="1"/>
  <c r="W73" i="14"/>
  <c r="Y73" i="14" s="1"/>
  <c r="U73" i="14"/>
  <c r="X74" i="14"/>
  <c r="Z74" i="14" s="1"/>
  <c r="U79" i="14"/>
  <c r="W79" i="14"/>
  <c r="Y79" i="14" s="1"/>
  <c r="W82" i="14"/>
  <c r="H84" i="14"/>
  <c r="X85" i="14"/>
  <c r="Z85" i="14" s="1"/>
  <c r="EA88" i="14"/>
  <c r="U90" i="14"/>
  <c r="X94" i="14"/>
  <c r="Z94" i="14" s="1"/>
  <c r="I94" i="14"/>
  <c r="U98" i="14"/>
  <c r="H107" i="14"/>
  <c r="W107" i="14"/>
  <c r="X112" i="14"/>
  <c r="Z112" i="14" s="1"/>
  <c r="W123" i="14"/>
  <c r="U123" i="14"/>
  <c r="X126" i="14"/>
  <c r="Z126" i="14" s="1"/>
  <c r="U127" i="14"/>
  <c r="H90" i="14"/>
  <c r="EA96" i="14"/>
  <c r="W114" i="14"/>
  <c r="X116" i="14"/>
  <c r="Z116" i="14" s="1"/>
  <c r="DG121" i="14"/>
  <c r="DL121" i="14" s="1"/>
  <c r="DY121" i="14" s="1"/>
  <c r="DL122" i="14"/>
  <c r="DY122" i="14" s="1"/>
  <c r="U130" i="14"/>
  <c r="W133" i="14"/>
  <c r="U133" i="14"/>
  <c r="H135" i="14"/>
  <c r="I46" i="14"/>
  <c r="W47" i="14"/>
  <c r="Y47" i="14" s="1"/>
  <c r="H57" i="14"/>
  <c r="EA57" i="14"/>
  <c r="X60" i="14"/>
  <c r="Z60" i="14" s="1"/>
  <c r="I62" i="14"/>
  <c r="W64" i="14"/>
  <c r="Y64" i="14" s="1"/>
  <c r="H65" i="14"/>
  <c r="EA65" i="14"/>
  <c r="W69" i="14"/>
  <c r="Y69" i="14" s="1"/>
  <c r="X70" i="14"/>
  <c r="Z70" i="14" s="1"/>
  <c r="W72" i="14"/>
  <c r="Y72" i="14" s="1"/>
  <c r="H73" i="14"/>
  <c r="EA73" i="14"/>
  <c r="W77" i="14"/>
  <c r="Y77" i="14" s="1"/>
  <c r="X78" i="14"/>
  <c r="Z78" i="14" s="1"/>
  <c r="W80" i="14"/>
  <c r="Y80" i="14" s="1"/>
  <c r="H81" i="14"/>
  <c r="X83" i="14"/>
  <c r="Z83" i="14" s="1"/>
  <c r="W85" i="14"/>
  <c r="W86" i="14"/>
  <c r="W87" i="14"/>
  <c r="I88" i="14"/>
  <c r="U88" i="14"/>
  <c r="W88" i="14"/>
  <c r="H89" i="14"/>
  <c r="X91" i="14"/>
  <c r="Z91" i="14" s="1"/>
  <c r="W93" i="14"/>
  <c r="W94" i="14"/>
  <c r="W95" i="14"/>
  <c r="I96" i="14"/>
  <c r="U96" i="14"/>
  <c r="W96" i="14"/>
  <c r="H97" i="14"/>
  <c r="X99" i="14"/>
  <c r="Z99" i="14" s="1"/>
  <c r="W101" i="14"/>
  <c r="H102" i="14"/>
  <c r="EA102" i="14"/>
  <c r="W103" i="14"/>
  <c r="H104" i="14"/>
  <c r="EA104" i="14"/>
  <c r="U107" i="14"/>
  <c r="I112" i="14"/>
  <c r="W112" i="14"/>
  <c r="H115" i="14"/>
  <c r="X117" i="14"/>
  <c r="Z117" i="14" s="1"/>
  <c r="U120" i="14"/>
  <c r="DL123" i="14"/>
  <c r="DY123" i="14" s="1"/>
  <c r="X125" i="14"/>
  <c r="Z125" i="14" s="1"/>
  <c r="U128" i="14"/>
  <c r="W128" i="14"/>
  <c r="W131" i="14"/>
  <c r="U131" i="14"/>
  <c r="X136" i="14"/>
  <c r="Z136" i="14" s="1"/>
  <c r="X137" i="14"/>
  <c r="Z137" i="14" s="1"/>
  <c r="W140" i="14"/>
  <c r="H140" i="14"/>
  <c r="U140" i="14"/>
  <c r="DG137" i="14"/>
  <c r="DL137" i="14" s="1"/>
  <c r="EB137" i="14" s="1"/>
  <c r="DL138" i="14"/>
  <c r="DY138" i="14" s="1"/>
  <c r="W144" i="14"/>
  <c r="U144" i="14"/>
  <c r="DG143" i="14"/>
  <c r="DL144" i="14"/>
  <c r="W145" i="14"/>
  <c r="W149" i="14"/>
  <c r="H160" i="14"/>
  <c r="X168" i="14"/>
  <c r="DG175" i="14"/>
  <c r="DL176" i="14"/>
  <c r="DY176" i="14" s="1"/>
  <c r="I177" i="14"/>
  <c r="X177" i="14"/>
  <c r="X179" i="14"/>
  <c r="U181" i="14"/>
  <c r="W181" i="14"/>
  <c r="H181" i="14"/>
  <c r="H91" i="14"/>
  <c r="H98" i="14"/>
  <c r="I108" i="14"/>
  <c r="I115" i="14"/>
  <c r="X115" i="14"/>
  <c r="Z115" i="14" s="1"/>
  <c r="W119" i="14"/>
  <c r="U119" i="14"/>
  <c r="H130" i="14"/>
  <c r="W147" i="14"/>
  <c r="U160" i="14"/>
  <c r="W160" i="14"/>
  <c r="EA45" i="14"/>
  <c r="X48" i="14"/>
  <c r="Z48" i="14" s="1"/>
  <c r="X50" i="14"/>
  <c r="Z50" i="14" s="1"/>
  <c r="W51" i="14"/>
  <c r="Y51" i="14" s="1"/>
  <c r="W61" i="14"/>
  <c r="Y61" i="14" s="1"/>
  <c r="EA61" i="14"/>
  <c r="I65" i="14"/>
  <c r="X67" i="14"/>
  <c r="Z67" i="14" s="1"/>
  <c r="U70" i="14"/>
  <c r="W70" i="14"/>
  <c r="Y70" i="14" s="1"/>
  <c r="I73" i="14"/>
  <c r="X75" i="14"/>
  <c r="Z75" i="14" s="1"/>
  <c r="U78" i="14"/>
  <c r="W78" i="14"/>
  <c r="Y78" i="14" s="1"/>
  <c r="I81" i="14"/>
  <c r="X84" i="14"/>
  <c r="Z84" i="14" s="1"/>
  <c r="I89" i="14"/>
  <c r="X92" i="14"/>
  <c r="Z92" i="14" s="1"/>
  <c r="I97" i="14"/>
  <c r="X100" i="14"/>
  <c r="Z100" i="14" s="1"/>
  <c r="I102" i="14"/>
  <c r="I104" i="14"/>
  <c r="X105" i="14"/>
  <c r="Z105" i="14" s="1"/>
  <c r="W106" i="14"/>
  <c r="I107" i="14"/>
  <c r="X107" i="14"/>
  <c r="Z107" i="14" s="1"/>
  <c r="EA108" i="14"/>
  <c r="U111" i="14"/>
  <c r="I116" i="14"/>
  <c r="W117" i="14"/>
  <c r="U117" i="14"/>
  <c r="U121" i="14"/>
  <c r="X123" i="14"/>
  <c r="Z123" i="14" s="1"/>
  <c r="U125" i="14"/>
  <c r="W125" i="14"/>
  <c r="H125" i="14"/>
  <c r="W126" i="14"/>
  <c r="U126" i="14"/>
  <c r="X128" i="14"/>
  <c r="Z128" i="14" s="1"/>
  <c r="X129" i="14"/>
  <c r="Z129" i="14" s="1"/>
  <c r="W130" i="14"/>
  <c r="U132" i="14"/>
  <c r="W132" i="14"/>
  <c r="W136" i="14"/>
  <c r="U136" i="14"/>
  <c r="X164" i="14"/>
  <c r="X165" i="14"/>
  <c r="H106" i="14"/>
  <c r="EA106" i="14"/>
  <c r="H110" i="14"/>
  <c r="EA110" i="14"/>
  <c r="H114" i="14"/>
  <c r="EA114" i="14"/>
  <c r="H119" i="14"/>
  <c r="X120" i="14"/>
  <c r="Z120" i="14" s="1"/>
  <c r="X121" i="14"/>
  <c r="Z121" i="14" s="1"/>
  <c r="I122" i="14"/>
  <c r="U122" i="14"/>
  <c r="W122" i="14"/>
  <c r="W124" i="14"/>
  <c r="EA125" i="14"/>
  <c r="H126" i="14"/>
  <c r="H127" i="14"/>
  <c r="X127" i="14"/>
  <c r="Z127" i="14" s="1"/>
  <c r="X130" i="14"/>
  <c r="Z130" i="14" s="1"/>
  <c r="H131" i="14"/>
  <c r="EA133" i="14"/>
  <c r="I136" i="14"/>
  <c r="DG135" i="14"/>
  <c r="DL136" i="14"/>
  <c r="DY136" i="14" s="1"/>
  <c r="W137" i="14"/>
  <c r="W142" i="14"/>
  <c r="EA142" i="14"/>
  <c r="X144" i="14"/>
  <c r="Z144" i="14" s="1"/>
  <c r="H145" i="14"/>
  <c r="X152" i="14"/>
  <c r="Z152" i="14" s="1"/>
  <c r="U153" i="14"/>
  <c r="U163" i="14"/>
  <c r="U173" i="14"/>
  <c r="W173" i="14"/>
  <c r="H173" i="14"/>
  <c r="W105" i="14"/>
  <c r="EA105" i="14"/>
  <c r="W109" i="14"/>
  <c r="EA109" i="14"/>
  <c r="W113" i="14"/>
  <c r="EA113" i="14"/>
  <c r="W116" i="14"/>
  <c r="H117" i="14"/>
  <c r="X118" i="14"/>
  <c r="Z118" i="14" s="1"/>
  <c r="I119" i="14"/>
  <c r="EA122" i="14"/>
  <c r="H123" i="14"/>
  <c r="I126" i="14"/>
  <c r="EA126" i="14"/>
  <c r="H129" i="14"/>
  <c r="I131" i="14"/>
  <c r="H133" i="14"/>
  <c r="W134" i="14"/>
  <c r="EA134" i="14"/>
  <c r="W138" i="14"/>
  <c r="U138" i="14"/>
  <c r="U139" i="14"/>
  <c r="W143" i="14"/>
  <c r="W146" i="14"/>
  <c r="U146" i="14"/>
  <c r="X148" i="14"/>
  <c r="Z148" i="14" s="1"/>
  <c r="X150" i="14"/>
  <c r="Z150" i="14" s="1"/>
  <c r="U151" i="14"/>
  <c r="U152" i="14"/>
  <c r="W152" i="14"/>
  <c r="H152" i="14"/>
  <c r="X154" i="14"/>
  <c r="Z154" i="14" s="1"/>
  <c r="U156" i="14"/>
  <c r="W156" i="14"/>
  <c r="W158" i="14"/>
  <c r="U158" i="14"/>
  <c r="X161" i="14"/>
  <c r="X172" i="14"/>
  <c r="I172" i="14"/>
  <c r="I138" i="14"/>
  <c r="X141" i="14"/>
  <c r="Z141" i="14" s="1"/>
  <c r="I146" i="14"/>
  <c r="H147" i="14"/>
  <c r="X147" i="14"/>
  <c r="Z147" i="14" s="1"/>
  <c r="I148" i="14"/>
  <c r="U148" i="14"/>
  <c r="W148" i="14"/>
  <c r="H149" i="14"/>
  <c r="X149" i="14"/>
  <c r="Z149" i="14" s="1"/>
  <c r="I150" i="14"/>
  <c r="U150" i="14"/>
  <c r="W150" i="14"/>
  <c r="EA150" i="14"/>
  <c r="EA152" i="14"/>
  <c r="W159" i="14"/>
  <c r="U159" i="14"/>
  <c r="W161" i="14"/>
  <c r="U161" i="14"/>
  <c r="H163" i="14"/>
  <c r="I164" i="14"/>
  <c r="U167" i="14"/>
  <c r="W167" i="14"/>
  <c r="W174" i="14"/>
  <c r="U174" i="14"/>
  <c r="X175" i="14"/>
  <c r="W180" i="14"/>
  <c r="DG183" i="14"/>
  <c r="DL184" i="14"/>
  <c r="DY184" i="14" s="1"/>
  <c r="I185" i="14"/>
  <c r="X185" i="14"/>
  <c r="Z185" i="14" s="1"/>
  <c r="X135" i="14"/>
  <c r="Z135" i="14" s="1"/>
  <c r="X140" i="14"/>
  <c r="Z140" i="14" s="1"/>
  <c r="X143" i="14"/>
  <c r="Z143" i="14" s="1"/>
  <c r="EA146" i="14"/>
  <c r="EA148" i="14"/>
  <c r="U154" i="14"/>
  <c r="W155" i="14"/>
  <c r="W157" i="14"/>
  <c r="U157" i="14"/>
  <c r="EA157" i="14"/>
  <c r="U162" i="14"/>
  <c r="EA168" i="14"/>
  <c r="W182" i="14"/>
  <c r="U182" i="14"/>
  <c r="X183" i="14"/>
  <c r="U186" i="14"/>
  <c r="W186" i="14"/>
  <c r="X156" i="14"/>
  <c r="Z156" i="14" s="1"/>
  <c r="I159" i="14"/>
  <c r="EA159" i="14"/>
  <c r="X162" i="14"/>
  <c r="W165" i="14"/>
  <c r="W166" i="14"/>
  <c r="I168" i="14"/>
  <c r="DG167" i="14"/>
  <c r="DL168" i="14"/>
  <c r="EB168" i="14" s="1"/>
  <c r="W179" i="14"/>
  <c r="U179" i="14"/>
  <c r="EA180" i="14"/>
  <c r="X155" i="14"/>
  <c r="Z155" i="14" s="1"/>
  <c r="H161" i="14"/>
  <c r="DL164" i="14"/>
  <c r="DY164" i="14" s="1"/>
  <c r="DG163" i="14"/>
  <c r="AD165" i="14"/>
  <c r="AI165" i="14" s="1"/>
  <c r="X167" i="14"/>
  <c r="W168" i="14"/>
  <c r="X169" i="14"/>
  <c r="U170" i="14"/>
  <c r="X171" i="14"/>
  <c r="X173" i="14"/>
  <c r="X178" i="14"/>
  <c r="U180" i="14"/>
  <c r="X181" i="14"/>
  <c r="X187" i="14"/>
  <c r="Z187" i="14" s="1"/>
  <c r="X170" i="14"/>
  <c r="I171" i="14"/>
  <c r="W172" i="14"/>
  <c r="H174" i="14"/>
  <c r="W175" i="14"/>
  <c r="X176" i="14"/>
  <c r="W178" i="14"/>
  <c r="EA179" i="14"/>
  <c r="H182" i="14"/>
  <c r="W183" i="14"/>
  <c r="X184" i="14"/>
  <c r="W187" i="14"/>
  <c r="W171" i="14"/>
  <c r="I174" i="14"/>
  <c r="U176" i="14"/>
  <c r="W176" i="14"/>
  <c r="W177" i="14"/>
  <c r="H179" i="14"/>
  <c r="I182" i="14"/>
  <c r="U184" i="14"/>
  <c r="W184" i="14"/>
  <c r="W185" i="14"/>
  <c r="X186" i="14"/>
  <c r="Z186" i="14" s="1"/>
  <c r="Z184" i="14" l="1"/>
  <c r="AE105" i="12"/>
  <c r="Z171" i="14"/>
  <c r="AE92" i="12"/>
  <c r="AE92" i="20"/>
  <c r="AG87" i="20"/>
  <c r="AG87" i="12"/>
  <c r="AD87" i="12"/>
  <c r="AD87" i="20"/>
  <c r="Z161" i="14"/>
  <c r="AE82" i="12"/>
  <c r="AE82" i="20"/>
  <c r="AG104" i="20"/>
  <c r="AG104" i="12"/>
  <c r="AD104" i="12"/>
  <c r="AG86" i="20"/>
  <c r="AG86" i="12"/>
  <c r="AD86" i="12"/>
  <c r="AD86" i="20"/>
  <c r="AG105" i="20"/>
  <c r="AG105" i="12"/>
  <c r="AD105" i="12"/>
  <c r="AG98" i="20"/>
  <c r="AG98" i="12"/>
  <c r="AD98" i="12"/>
  <c r="AG92" i="20"/>
  <c r="AG92" i="12"/>
  <c r="AD92" i="12"/>
  <c r="AD92" i="20"/>
  <c r="AG96" i="20"/>
  <c r="AG96" i="12"/>
  <c r="AD96" i="12"/>
  <c r="Z170" i="14"/>
  <c r="AE91" i="12"/>
  <c r="AE91" i="20"/>
  <c r="Z178" i="14"/>
  <c r="AE99" i="12"/>
  <c r="Z169" i="14"/>
  <c r="AE90" i="12"/>
  <c r="AE90" i="20"/>
  <c r="Z162" i="14"/>
  <c r="AE83" i="12"/>
  <c r="AE83" i="20"/>
  <c r="AG103" i="20"/>
  <c r="AG103" i="12"/>
  <c r="AD103" i="12"/>
  <c r="AG95" i="20"/>
  <c r="AG95" i="12"/>
  <c r="AD95" i="12"/>
  <c r="AD80" i="20"/>
  <c r="AG80" i="20"/>
  <c r="AG80" i="12"/>
  <c r="AD80" i="12"/>
  <c r="AG79" i="20"/>
  <c r="AD79" i="20"/>
  <c r="AG79" i="12"/>
  <c r="AD79" i="12"/>
  <c r="AG94" i="20"/>
  <c r="AG94" i="12"/>
  <c r="AD94" i="12"/>
  <c r="AG81" i="20"/>
  <c r="AG81" i="12"/>
  <c r="AD81" i="12"/>
  <c r="AD81" i="20"/>
  <c r="AG102" i="20"/>
  <c r="AG102" i="12"/>
  <c r="AD102" i="12"/>
  <c r="AG85" i="20"/>
  <c r="AG85" i="12"/>
  <c r="AD85" i="12"/>
  <c r="AD85" i="20"/>
  <c r="Z160" i="14"/>
  <c r="AE81" i="12"/>
  <c r="AE81" i="20"/>
  <c r="Z166" i="14"/>
  <c r="AE87" i="12"/>
  <c r="AE87" i="20"/>
  <c r="AA101" i="20"/>
  <c r="Y101" i="20"/>
  <c r="AM101" i="12"/>
  <c r="AA101" i="12"/>
  <c r="Y101" i="12"/>
  <c r="AA93" i="20"/>
  <c r="AM93" i="12"/>
  <c r="AA93" i="12"/>
  <c r="AG93" i="20"/>
  <c r="AG93" i="12"/>
  <c r="AD93" i="12"/>
  <c r="AD93" i="20"/>
  <c r="Z183" i="14"/>
  <c r="AE104" i="12"/>
  <c r="AG97" i="20"/>
  <c r="AG97" i="12"/>
  <c r="AD97" i="12"/>
  <c r="Z173" i="14"/>
  <c r="AE94" i="12"/>
  <c r="AG89" i="20"/>
  <c r="AG89" i="12"/>
  <c r="AD89" i="12"/>
  <c r="AD89" i="20"/>
  <c r="AD78" i="20"/>
  <c r="AG78" i="20"/>
  <c r="AG78" i="12"/>
  <c r="AD78" i="12"/>
  <c r="AG101" i="20"/>
  <c r="AG101" i="12"/>
  <c r="AD101" i="12"/>
  <c r="AG88" i="20"/>
  <c r="AG88" i="12"/>
  <c r="AD88" i="12"/>
  <c r="AD88" i="20"/>
  <c r="Z172" i="14"/>
  <c r="AE93" i="12"/>
  <c r="AE93" i="20"/>
  <c r="Z165" i="14"/>
  <c r="AE86" i="12"/>
  <c r="AE86" i="20"/>
  <c r="AG90" i="20"/>
  <c r="AG90" i="12"/>
  <c r="AD90" i="12"/>
  <c r="AD90" i="20"/>
  <c r="Z180" i="14"/>
  <c r="AE101" i="12"/>
  <c r="Z174" i="14"/>
  <c r="AE95" i="12"/>
  <c r="AG83" i="20"/>
  <c r="AG83" i="12"/>
  <c r="AD83" i="12"/>
  <c r="AD83" i="20"/>
  <c r="AG84" i="20"/>
  <c r="AG84" i="12"/>
  <c r="AD84" i="12"/>
  <c r="AD84" i="20"/>
  <c r="AN79" i="12"/>
  <c r="AN81" i="12"/>
  <c r="Z167" i="14"/>
  <c r="AE88" i="12"/>
  <c r="AE88" i="20"/>
  <c r="AG82" i="20"/>
  <c r="AG82" i="12"/>
  <c r="AD82" i="12"/>
  <c r="AD82" i="20"/>
  <c r="Z164" i="14"/>
  <c r="AE85" i="12"/>
  <c r="AE85" i="20"/>
  <c r="Z179" i="14"/>
  <c r="AE100" i="12"/>
  <c r="Z157" i="14"/>
  <c r="AE78" i="12"/>
  <c r="AE78" i="20"/>
  <c r="Z159" i="14"/>
  <c r="AE80" i="12"/>
  <c r="AE80" i="20"/>
  <c r="AJ180" i="14"/>
  <c r="AN101" i="12"/>
  <c r="AA105" i="20"/>
  <c r="AM105" i="12"/>
  <c r="AA105" i="12"/>
  <c r="AA97" i="20"/>
  <c r="AM97" i="12"/>
  <c r="AA97" i="12"/>
  <c r="AA89" i="20"/>
  <c r="Y89" i="20"/>
  <c r="AM89" i="12"/>
  <c r="Y89" i="12"/>
  <c r="AA89" i="12"/>
  <c r="AA85" i="20"/>
  <c r="AM85" i="12"/>
  <c r="AA85" i="12"/>
  <c r="AM94" i="20"/>
  <c r="AD94" i="20" s="1"/>
  <c r="AN94" i="20"/>
  <c r="AB93" i="20"/>
  <c r="X93" i="20"/>
  <c r="AG99" i="20"/>
  <c r="AG99" i="12"/>
  <c r="AD99" i="12"/>
  <c r="Z181" i="14"/>
  <c r="AE102" i="12"/>
  <c r="AG100" i="20"/>
  <c r="AG100" i="12"/>
  <c r="AD100" i="12"/>
  <c r="Z175" i="14"/>
  <c r="AE96" i="12"/>
  <c r="Z176" i="14"/>
  <c r="AE97" i="12"/>
  <c r="AJ168" i="14"/>
  <c r="AN89" i="12"/>
  <c r="Z177" i="14"/>
  <c r="AE98" i="12"/>
  <c r="Z168" i="14"/>
  <c r="AE89" i="12"/>
  <c r="AE89" i="20"/>
  <c r="Z163" i="14"/>
  <c r="AE84" i="12"/>
  <c r="AE84" i="20"/>
  <c r="Z158" i="14"/>
  <c r="AE79" i="12"/>
  <c r="AE79" i="20"/>
  <c r="Z182" i="14"/>
  <c r="AE103" i="12"/>
  <c r="AG91" i="20"/>
  <c r="AG91" i="12"/>
  <c r="AD91" i="12"/>
  <c r="AD91" i="20"/>
  <c r="AA81" i="20"/>
  <c r="Y81" i="20"/>
  <c r="AM81" i="12"/>
  <c r="AA81" i="12"/>
  <c r="Y81" i="12"/>
  <c r="AC93" i="20"/>
  <c r="EC160" i="14"/>
  <c r="EG123" i="14"/>
  <c r="EF123" i="14"/>
  <c r="AO17" i="20"/>
  <c r="Y179" i="14"/>
  <c r="AA179" i="14"/>
  <c r="Y155" i="14"/>
  <c r="AA155" i="14"/>
  <c r="Y161" i="14"/>
  <c r="AA161" i="14"/>
  <c r="Y113" i="14"/>
  <c r="AA113" i="14"/>
  <c r="Y117" i="14"/>
  <c r="AA117" i="14"/>
  <c r="Y147" i="14"/>
  <c r="AA147" i="14"/>
  <c r="Y145" i="14"/>
  <c r="AA145" i="14"/>
  <c r="Y144" i="14"/>
  <c r="AA144" i="14"/>
  <c r="Y96" i="14"/>
  <c r="AA96" i="14"/>
  <c r="Y94" i="14"/>
  <c r="AA94" i="14"/>
  <c r="Y88" i="14"/>
  <c r="AA88" i="14"/>
  <c r="Y86" i="14"/>
  <c r="AA86" i="14"/>
  <c r="Y114" i="14"/>
  <c r="AA114" i="14"/>
  <c r="Y107" i="14"/>
  <c r="AA107" i="14"/>
  <c r="Y129" i="14"/>
  <c r="AA129" i="14"/>
  <c r="Y97" i="14"/>
  <c r="AA97" i="14"/>
  <c r="Y108" i="14"/>
  <c r="AA108" i="14"/>
  <c r="Y141" i="14"/>
  <c r="AA141" i="14"/>
  <c r="Y98" i="14"/>
  <c r="AA98" i="14"/>
  <c r="Y185" i="14"/>
  <c r="AA185" i="14"/>
  <c r="Y183" i="14"/>
  <c r="AA183" i="14"/>
  <c r="Y165" i="14"/>
  <c r="AA165" i="14"/>
  <c r="Y150" i="14"/>
  <c r="AA150" i="14"/>
  <c r="Y146" i="14"/>
  <c r="AA146" i="14"/>
  <c r="Y138" i="14"/>
  <c r="AA138" i="14"/>
  <c r="Y130" i="14"/>
  <c r="AA130" i="14"/>
  <c r="Y126" i="14"/>
  <c r="AA126" i="14"/>
  <c r="Y140" i="14"/>
  <c r="AA140" i="14"/>
  <c r="Y131" i="14"/>
  <c r="AA131" i="14"/>
  <c r="Y112" i="14"/>
  <c r="AA112" i="14"/>
  <c r="Y101" i="14"/>
  <c r="AA101" i="14"/>
  <c r="Y93" i="14"/>
  <c r="AA93" i="14"/>
  <c r="Y85" i="14"/>
  <c r="AA85" i="14"/>
  <c r="Y82" i="14"/>
  <c r="AA82" i="14"/>
  <c r="Y92" i="14"/>
  <c r="AA92" i="14"/>
  <c r="Y135" i="14"/>
  <c r="AA135" i="14"/>
  <c r="Y100" i="14"/>
  <c r="AA100" i="14"/>
  <c r="Y84" i="14"/>
  <c r="AA84" i="14"/>
  <c r="Y81" i="14"/>
  <c r="AA81" i="14"/>
  <c r="Y91" i="14"/>
  <c r="AA91" i="14"/>
  <c r="Y139" i="14"/>
  <c r="AA139" i="14"/>
  <c r="Y170" i="14"/>
  <c r="AA170" i="14"/>
  <c r="Y103" i="14"/>
  <c r="AA103" i="14"/>
  <c r="Y178" i="14"/>
  <c r="AA178" i="14"/>
  <c r="Y172" i="14"/>
  <c r="AA172" i="14"/>
  <c r="Y166" i="14"/>
  <c r="AA166" i="14"/>
  <c r="Y105" i="14"/>
  <c r="AA105" i="14"/>
  <c r="Y184" i="14"/>
  <c r="AA184" i="14"/>
  <c r="Y177" i="14"/>
  <c r="AA177" i="14"/>
  <c r="Y171" i="14"/>
  <c r="AA171" i="14"/>
  <c r="Y175" i="14"/>
  <c r="AA175" i="14"/>
  <c r="Y186" i="14"/>
  <c r="AA186" i="14"/>
  <c r="Y182" i="14"/>
  <c r="AA182" i="14"/>
  <c r="Y174" i="14"/>
  <c r="AA174" i="14"/>
  <c r="Y159" i="14"/>
  <c r="AA159" i="14"/>
  <c r="Y148" i="14"/>
  <c r="AA148" i="14"/>
  <c r="Y158" i="14"/>
  <c r="AA158" i="14"/>
  <c r="Y143" i="14"/>
  <c r="AA143" i="14"/>
  <c r="Y116" i="14"/>
  <c r="AA116" i="14"/>
  <c r="Y109" i="14"/>
  <c r="AA109" i="14"/>
  <c r="Y173" i="14"/>
  <c r="AA173" i="14"/>
  <c r="Y142" i="14"/>
  <c r="AA142" i="14"/>
  <c r="Y124" i="14"/>
  <c r="AA124" i="14"/>
  <c r="Y136" i="14"/>
  <c r="AA136" i="14"/>
  <c r="Y106" i="14"/>
  <c r="AA106" i="14"/>
  <c r="Y160" i="14"/>
  <c r="AA160" i="14"/>
  <c r="Y181" i="14"/>
  <c r="AA181" i="14"/>
  <c r="Y128" i="14"/>
  <c r="AA128" i="14"/>
  <c r="Y123" i="14"/>
  <c r="AA123" i="14"/>
  <c r="Y164" i="14"/>
  <c r="AA164" i="14"/>
  <c r="Y115" i="14"/>
  <c r="AA115" i="14"/>
  <c r="Y89" i="14"/>
  <c r="AA89" i="14"/>
  <c r="Y121" i="14"/>
  <c r="AA121" i="14"/>
  <c r="Y154" i="14"/>
  <c r="AA154" i="14"/>
  <c r="Y120" i="14"/>
  <c r="AA120" i="14"/>
  <c r="Y127" i="14"/>
  <c r="AA127" i="14"/>
  <c r="Y111" i="14"/>
  <c r="AA111" i="14"/>
  <c r="Y151" i="14"/>
  <c r="AA151" i="14"/>
  <c r="Y176" i="14"/>
  <c r="AA176" i="14"/>
  <c r="Y187" i="14"/>
  <c r="AA187" i="14"/>
  <c r="Y168" i="14"/>
  <c r="AA168" i="14"/>
  <c r="Y157" i="14"/>
  <c r="AA157" i="14"/>
  <c r="Y180" i="14"/>
  <c r="AA180" i="14"/>
  <c r="Y167" i="14"/>
  <c r="AA167" i="14"/>
  <c r="Y156" i="14"/>
  <c r="AA156" i="14"/>
  <c r="Y152" i="14"/>
  <c r="AA152" i="14"/>
  <c r="Y134" i="14"/>
  <c r="AA134" i="14"/>
  <c r="Y137" i="14"/>
  <c r="AA137" i="14"/>
  <c r="Y122" i="14"/>
  <c r="AA122" i="14"/>
  <c r="Y132" i="14"/>
  <c r="AA132" i="14"/>
  <c r="Y125" i="14"/>
  <c r="AA125" i="14"/>
  <c r="I190" i="14"/>
  <c r="Y119" i="14"/>
  <c r="AA119" i="14"/>
  <c r="Y149" i="14"/>
  <c r="AA149" i="14"/>
  <c r="Y95" i="14"/>
  <c r="AA95" i="14"/>
  <c r="Y87" i="14"/>
  <c r="AA87" i="14"/>
  <c r="H190" i="14"/>
  <c r="Y133" i="14"/>
  <c r="AA133" i="14"/>
  <c r="Y102" i="14"/>
  <c r="AA102" i="14"/>
  <c r="Y104" i="14"/>
  <c r="AA104" i="14"/>
  <c r="Y110" i="14"/>
  <c r="AA110" i="14"/>
  <c r="Y169" i="14"/>
  <c r="AA169" i="14"/>
  <c r="Y99" i="14"/>
  <c r="AA99" i="14"/>
  <c r="Y162" i="14"/>
  <c r="AA162" i="14"/>
  <c r="Y83" i="14"/>
  <c r="AA83" i="14"/>
  <c r="Y163" i="14"/>
  <c r="AA163" i="14"/>
  <c r="Y118" i="14"/>
  <c r="AA118" i="14"/>
  <c r="Y153" i="14"/>
  <c r="AA153" i="14"/>
  <c r="Y90" i="14"/>
  <c r="AA90" i="14"/>
  <c r="Z189" i="14"/>
  <c r="I191" i="14"/>
  <c r="H191" i="14"/>
  <c r="U189" i="14"/>
  <c r="AN69" i="12"/>
  <c r="AN49" i="12"/>
  <c r="AN77" i="12"/>
  <c r="AN53" i="12"/>
  <c r="AE3" i="20"/>
  <c r="AE3" i="12"/>
  <c r="AE30" i="20"/>
  <c r="AE30" i="12"/>
  <c r="AE31" i="20"/>
  <c r="AE31" i="12"/>
  <c r="AE24" i="20"/>
  <c r="AE24" i="12"/>
  <c r="AA49" i="20"/>
  <c r="AA49" i="12"/>
  <c r="AM49" i="12"/>
  <c r="Y49" i="20"/>
  <c r="Y49" i="12"/>
  <c r="AD71" i="20"/>
  <c r="AD71" i="12"/>
  <c r="AG71" i="20"/>
  <c r="AG71" i="12"/>
  <c r="AE75" i="20"/>
  <c r="AE75" i="12"/>
  <c r="AD67" i="20"/>
  <c r="AD67" i="12"/>
  <c r="AG67" i="20"/>
  <c r="AG67" i="12"/>
  <c r="AD47" i="20"/>
  <c r="AD47" i="12"/>
  <c r="AG47" i="12"/>
  <c r="AG47" i="20"/>
  <c r="AE44" i="20"/>
  <c r="AE44" i="12"/>
  <c r="AD52" i="20"/>
  <c r="AG52" i="20"/>
  <c r="AD52" i="12"/>
  <c r="AG52" i="12"/>
  <c r="AD33" i="20"/>
  <c r="AG33" i="12"/>
  <c r="AD33" i="12"/>
  <c r="AG33" i="20"/>
  <c r="AD3" i="20"/>
  <c r="AG3" i="20"/>
  <c r="AD3" i="12"/>
  <c r="AG3" i="12"/>
  <c r="AD13" i="20"/>
  <c r="AG13" i="12"/>
  <c r="AD13" i="12"/>
  <c r="AG13" i="20"/>
  <c r="AD56" i="20"/>
  <c r="AG56" i="20"/>
  <c r="AD56" i="12"/>
  <c r="AG56" i="12"/>
  <c r="AD2" i="20"/>
  <c r="AG2" i="20"/>
  <c r="AG2" i="12"/>
  <c r="AD2" i="12"/>
  <c r="AE18" i="20"/>
  <c r="AE18" i="12"/>
  <c r="AD12" i="20"/>
  <c r="AG12" i="20"/>
  <c r="AG12" i="12"/>
  <c r="AD12" i="12"/>
  <c r="AE35" i="20"/>
  <c r="AE35" i="12"/>
  <c r="AE66" i="20"/>
  <c r="AE66" i="12"/>
  <c r="AE52" i="20"/>
  <c r="AE52" i="12"/>
  <c r="AD60" i="20"/>
  <c r="AG60" i="20"/>
  <c r="AD60" i="12"/>
  <c r="AG60" i="12"/>
  <c r="AN68" i="12"/>
  <c r="V69" i="12"/>
  <c r="AE56" i="20"/>
  <c r="AE56" i="12"/>
  <c r="AD64" i="20"/>
  <c r="AG64" i="20"/>
  <c r="AD64" i="12"/>
  <c r="AG64" i="12"/>
  <c r="AD30" i="20"/>
  <c r="AG30" i="12"/>
  <c r="AD30" i="12"/>
  <c r="AG30" i="20"/>
  <c r="AD63" i="20"/>
  <c r="AD63" i="12"/>
  <c r="AG63" i="20"/>
  <c r="AG63" i="12"/>
  <c r="AE48" i="20"/>
  <c r="AE48" i="12"/>
  <c r="AD45" i="20"/>
  <c r="AG45" i="20"/>
  <c r="AG45" i="12"/>
  <c r="AD45" i="12"/>
  <c r="AE50" i="20"/>
  <c r="AE50" i="12"/>
  <c r="AD27" i="20"/>
  <c r="AG27" i="20"/>
  <c r="AD27" i="12"/>
  <c r="AG27" i="12"/>
  <c r="AE21" i="20"/>
  <c r="AE21" i="12"/>
  <c r="AE58" i="20"/>
  <c r="AE58" i="12"/>
  <c r="AD49" i="20"/>
  <c r="AG49" i="20"/>
  <c r="AG49" i="12"/>
  <c r="AD49" i="12"/>
  <c r="AE20" i="20"/>
  <c r="AE20" i="12"/>
  <c r="AE12" i="20"/>
  <c r="AE12" i="12"/>
  <c r="AE54" i="20"/>
  <c r="AE54" i="12"/>
  <c r="AE53" i="20"/>
  <c r="AE53" i="12"/>
  <c r="AD77" i="20"/>
  <c r="AG77" i="20"/>
  <c r="AG77" i="12"/>
  <c r="AD77" i="12"/>
  <c r="AD73" i="20"/>
  <c r="AG73" i="20"/>
  <c r="AG73" i="12"/>
  <c r="AD73" i="12"/>
  <c r="AE69" i="20"/>
  <c r="AE69" i="12"/>
  <c r="AD55" i="20"/>
  <c r="AD55" i="12"/>
  <c r="AG55" i="12"/>
  <c r="AG55" i="20"/>
  <c r="AD58" i="20"/>
  <c r="AD58" i="12"/>
  <c r="AG58" i="20"/>
  <c r="AG58" i="12"/>
  <c r="AD43" i="20"/>
  <c r="AG43" i="20"/>
  <c r="AD43" i="12"/>
  <c r="AG43" i="12"/>
  <c r="AE41" i="20"/>
  <c r="AE41" i="12"/>
  <c r="AD53" i="20"/>
  <c r="AG53" i="20"/>
  <c r="AG53" i="12"/>
  <c r="AD53" i="12"/>
  <c r="AE49" i="20"/>
  <c r="AE49" i="12"/>
  <c r="AD46" i="20"/>
  <c r="AD46" i="12"/>
  <c r="AG46" i="20"/>
  <c r="AG46" i="12"/>
  <c r="AE26" i="20"/>
  <c r="AE26" i="12"/>
  <c r="AD40" i="20"/>
  <c r="AG40" i="12"/>
  <c r="AG40" i="20"/>
  <c r="AD40" i="12"/>
  <c r="AD70" i="20"/>
  <c r="AD70" i="12"/>
  <c r="AG70" i="20"/>
  <c r="AG70" i="12"/>
  <c r="AE57" i="20"/>
  <c r="AE57" i="12"/>
  <c r="AE38" i="20"/>
  <c r="AE38" i="12"/>
  <c r="AD16" i="20"/>
  <c r="AG16" i="20"/>
  <c r="AG16" i="12"/>
  <c r="AD16" i="12"/>
  <c r="AD8" i="20"/>
  <c r="AG8" i="20"/>
  <c r="AG8" i="12"/>
  <c r="AD8" i="12"/>
  <c r="AD54" i="20"/>
  <c r="AD54" i="12"/>
  <c r="AG54" i="20"/>
  <c r="AG54" i="12"/>
  <c r="AE37" i="20"/>
  <c r="AE37" i="12"/>
  <c r="AE33" i="20"/>
  <c r="AE33" i="12"/>
  <c r="AE6" i="20"/>
  <c r="AE6" i="12"/>
  <c r="AD23" i="20"/>
  <c r="AG23" i="20"/>
  <c r="AD23" i="12"/>
  <c r="AG23" i="12"/>
  <c r="AE9" i="20"/>
  <c r="AE9" i="12"/>
  <c r="AD25" i="20"/>
  <c r="AG25" i="12"/>
  <c r="AD25" i="12"/>
  <c r="AG25" i="20"/>
  <c r="AE8" i="20"/>
  <c r="AE8" i="12"/>
  <c r="AD31" i="20"/>
  <c r="AG31" i="20"/>
  <c r="AD31" i="12"/>
  <c r="AG31" i="12"/>
  <c r="AE25" i="20"/>
  <c r="AE25" i="12"/>
  <c r="AE74" i="20"/>
  <c r="AE74" i="12"/>
  <c r="AE63" i="20"/>
  <c r="AE63" i="12"/>
  <c r="AD20" i="20"/>
  <c r="AG20" i="20"/>
  <c r="AG20" i="12"/>
  <c r="AD20" i="12"/>
  <c r="AE23" i="20"/>
  <c r="AE23" i="12"/>
  <c r="AD4" i="20"/>
  <c r="AG4" i="20"/>
  <c r="AG4" i="12"/>
  <c r="AD4" i="12"/>
  <c r="AD39" i="20"/>
  <c r="AG39" i="20"/>
  <c r="AD39" i="12"/>
  <c r="AG39" i="12"/>
  <c r="AD74" i="20"/>
  <c r="AD74" i="12"/>
  <c r="AG74" i="20"/>
  <c r="AG74" i="12"/>
  <c r="AE59" i="20"/>
  <c r="AE59" i="12"/>
  <c r="AN70" i="12"/>
  <c r="V70" i="12"/>
  <c r="AD76" i="20"/>
  <c r="AG76" i="20"/>
  <c r="AD76" i="12"/>
  <c r="AG76" i="12"/>
  <c r="AE64" i="20"/>
  <c r="AE64" i="12"/>
  <c r="AE70" i="20"/>
  <c r="AE70" i="12"/>
  <c r="AE39" i="20"/>
  <c r="AE39" i="12"/>
  <c r="AD26" i="20"/>
  <c r="AG26" i="12"/>
  <c r="AD26" i="12"/>
  <c r="AG26" i="20"/>
  <c r="AE65" i="20"/>
  <c r="AE65" i="12"/>
  <c r="AD38" i="20"/>
  <c r="AG38" i="12"/>
  <c r="AG38" i="20"/>
  <c r="AD38" i="12"/>
  <c r="AE13" i="20"/>
  <c r="AE13" i="12"/>
  <c r="AE36" i="20"/>
  <c r="AE36" i="12"/>
  <c r="AD66" i="20"/>
  <c r="AD66" i="12"/>
  <c r="AG66" i="20"/>
  <c r="AG66" i="12"/>
  <c r="AD15" i="20"/>
  <c r="AG15" i="20"/>
  <c r="AD15" i="12"/>
  <c r="AG15" i="12"/>
  <c r="AD9" i="20"/>
  <c r="AG9" i="12"/>
  <c r="AD9" i="12"/>
  <c r="AG9" i="20"/>
  <c r="AD7" i="20"/>
  <c r="AG7" i="20"/>
  <c r="AD7" i="12"/>
  <c r="AG7" i="12"/>
  <c r="AD35" i="20"/>
  <c r="AG35" i="20"/>
  <c r="AG35" i="12"/>
  <c r="AD35" i="12"/>
  <c r="AD28" i="20"/>
  <c r="AG28" i="20"/>
  <c r="AG28" i="12"/>
  <c r="AD28" i="12"/>
  <c r="AE15" i="20"/>
  <c r="AE15" i="12"/>
  <c r="AE45" i="20"/>
  <c r="AE45" i="12"/>
  <c r="AE32" i="20"/>
  <c r="AE32" i="12"/>
  <c r="AE62" i="20"/>
  <c r="AE62" i="12"/>
  <c r="AD34" i="20"/>
  <c r="AG34" i="12"/>
  <c r="AG34" i="20"/>
  <c r="AD34" i="12"/>
  <c r="AE28" i="20"/>
  <c r="AE28" i="12"/>
  <c r="AD68" i="20"/>
  <c r="AG68" i="20"/>
  <c r="AD68" i="12"/>
  <c r="AG68" i="12"/>
  <c r="AD65" i="20"/>
  <c r="AG65" i="20"/>
  <c r="AG65" i="12"/>
  <c r="AD65" i="12"/>
  <c r="AE46" i="20"/>
  <c r="AE46" i="12"/>
  <c r="AD17" i="20"/>
  <c r="AG17" i="12"/>
  <c r="AD17" i="12"/>
  <c r="AG17" i="20"/>
  <c r="AE47" i="20"/>
  <c r="AE47" i="12"/>
  <c r="AE16" i="20"/>
  <c r="AE16" i="12"/>
  <c r="AD50" i="20"/>
  <c r="AD50" i="12"/>
  <c r="AG50" i="12"/>
  <c r="AG50" i="20"/>
  <c r="AD18" i="20"/>
  <c r="AG18" i="12"/>
  <c r="AD18" i="12"/>
  <c r="AG18" i="20"/>
  <c r="AD29" i="20"/>
  <c r="AG29" i="12"/>
  <c r="AD29" i="12"/>
  <c r="AG29" i="20"/>
  <c r="AE14" i="20"/>
  <c r="AE14" i="12"/>
  <c r="AD62" i="20"/>
  <c r="AD62" i="12"/>
  <c r="AG62" i="20"/>
  <c r="AG62" i="12"/>
  <c r="AD19" i="20"/>
  <c r="AG19" i="20"/>
  <c r="AD19" i="12"/>
  <c r="AG19" i="12"/>
  <c r="AD11" i="20"/>
  <c r="AG11" i="20"/>
  <c r="AD11" i="12"/>
  <c r="AG11" i="12"/>
  <c r="AD72" i="20"/>
  <c r="AG72" i="20"/>
  <c r="AD72" i="12"/>
  <c r="AG72" i="12"/>
  <c r="AE76" i="20"/>
  <c r="AE76" i="12"/>
  <c r="AE77" i="20"/>
  <c r="AE77" i="12"/>
  <c r="AE61" i="20"/>
  <c r="AE61" i="12"/>
  <c r="AE68" i="20"/>
  <c r="AE68" i="12"/>
  <c r="AD59" i="20"/>
  <c r="AD59" i="12"/>
  <c r="AG59" i="12"/>
  <c r="AG59" i="20"/>
  <c r="AE51" i="20"/>
  <c r="AE51" i="12"/>
  <c r="AD51" i="20"/>
  <c r="AD51" i="12"/>
  <c r="AG51" i="12"/>
  <c r="AG51" i="20"/>
  <c r="AD61" i="20"/>
  <c r="AG61" i="20"/>
  <c r="AG61" i="12"/>
  <c r="AD61" i="12"/>
  <c r="AD22" i="20"/>
  <c r="AG22" i="12"/>
  <c r="AD22" i="12"/>
  <c r="AG22" i="20"/>
  <c r="AD14" i="20"/>
  <c r="AG14" i="12"/>
  <c r="AD14" i="12"/>
  <c r="AG14" i="20"/>
  <c r="AD6" i="20"/>
  <c r="AG6" i="12"/>
  <c r="AD6" i="12"/>
  <c r="AG6" i="20"/>
  <c r="AE29" i="20"/>
  <c r="AE29" i="12"/>
  <c r="AE43" i="20"/>
  <c r="AE43" i="12"/>
  <c r="AD21" i="20"/>
  <c r="AG21" i="12"/>
  <c r="AD21" i="12"/>
  <c r="AG21" i="20"/>
  <c r="AD5" i="20"/>
  <c r="AG5" i="12"/>
  <c r="AD5" i="12"/>
  <c r="AG5" i="20"/>
  <c r="AE60" i="20"/>
  <c r="AE60" i="12"/>
  <c r="AE40" i="20"/>
  <c r="AE40" i="12"/>
  <c r="AE34" i="20"/>
  <c r="AE34" i="12"/>
  <c r="AE55" i="20"/>
  <c r="AE55" i="12"/>
  <c r="AE2" i="20"/>
  <c r="AE2" i="12"/>
  <c r="AE67" i="20"/>
  <c r="AE67" i="12"/>
  <c r="AA73" i="20"/>
  <c r="AA73" i="12"/>
  <c r="AM73" i="12"/>
  <c r="AA57" i="20"/>
  <c r="AA57" i="12"/>
  <c r="AM57" i="12"/>
  <c r="AA61" i="20"/>
  <c r="AA61" i="12"/>
  <c r="AM61" i="12"/>
  <c r="AD69" i="20"/>
  <c r="AG69" i="20"/>
  <c r="AG69" i="12"/>
  <c r="AD69" i="12"/>
  <c r="AE71" i="20"/>
  <c r="AE71" i="12"/>
  <c r="AD37" i="20"/>
  <c r="AG37" i="12"/>
  <c r="AD37" i="12"/>
  <c r="AG37" i="20"/>
  <c r="AE73" i="20"/>
  <c r="AE73" i="12"/>
  <c r="AE42" i="20"/>
  <c r="AE42" i="12"/>
  <c r="AD57" i="20"/>
  <c r="AG57" i="20"/>
  <c r="AG57" i="12"/>
  <c r="AD57" i="12"/>
  <c r="AE5" i="20"/>
  <c r="AE5" i="12"/>
  <c r="AN58" i="12"/>
  <c r="AD24" i="20"/>
  <c r="AG24" i="20"/>
  <c r="AG24" i="12"/>
  <c r="AD24" i="12"/>
  <c r="AE4" i="20"/>
  <c r="AE4" i="12"/>
  <c r="AD44" i="20"/>
  <c r="AG44" i="20"/>
  <c r="AD44" i="12"/>
  <c r="AG44" i="12"/>
  <c r="AD36" i="20"/>
  <c r="AG36" i="20"/>
  <c r="AD36" i="12"/>
  <c r="AG36" i="12"/>
  <c r="AD10" i="20"/>
  <c r="AG10" i="12"/>
  <c r="AD10" i="12"/>
  <c r="AG10" i="20"/>
  <c r="AE7" i="20"/>
  <c r="AE7" i="12"/>
  <c r="AE10" i="20"/>
  <c r="AE10" i="12"/>
  <c r="AE11" i="20"/>
  <c r="AE11" i="12"/>
  <c r="AE19" i="20"/>
  <c r="AE19" i="12"/>
  <c r="AE22" i="20"/>
  <c r="AE22" i="12"/>
  <c r="AD42" i="20"/>
  <c r="AG42" i="12"/>
  <c r="AG42" i="20"/>
  <c r="AD42" i="12"/>
  <c r="AD75" i="20"/>
  <c r="AD75" i="12"/>
  <c r="AG75" i="12"/>
  <c r="AG75" i="20"/>
  <c r="AD41" i="20"/>
  <c r="AG41" i="20"/>
  <c r="AD41" i="12"/>
  <c r="AG41" i="12"/>
  <c r="AE72" i="20"/>
  <c r="AE72" i="12"/>
  <c r="AD48" i="20"/>
  <c r="AG48" i="20"/>
  <c r="AD48" i="12"/>
  <c r="AG48" i="12"/>
  <c r="AE17" i="20"/>
  <c r="AE17" i="12"/>
  <c r="AD32" i="20"/>
  <c r="AG32" i="20"/>
  <c r="AG32" i="12"/>
  <c r="AD32" i="12"/>
  <c r="AN66" i="12"/>
  <c r="AE27" i="20"/>
  <c r="AE27" i="12"/>
  <c r="AA69" i="20"/>
  <c r="AA69" i="12"/>
  <c r="Y69" i="20"/>
  <c r="AM69" i="12"/>
  <c r="Y69" i="12"/>
  <c r="AA65" i="20"/>
  <c r="AA65" i="12"/>
  <c r="AM65" i="12"/>
  <c r="AA77" i="20"/>
  <c r="AA77" i="12"/>
  <c r="AM77" i="12"/>
  <c r="Y77" i="20"/>
  <c r="Y77" i="12"/>
  <c r="AN72" i="12"/>
  <c r="AA53" i="20"/>
  <c r="AA53" i="12"/>
  <c r="Y53" i="20"/>
  <c r="Y53" i="12"/>
  <c r="AM53" i="12"/>
  <c r="EL180" i="14"/>
  <c r="EL148" i="14"/>
  <c r="EK160" i="14"/>
  <c r="EL160" i="14"/>
  <c r="EK168" i="14"/>
  <c r="EL168" i="14"/>
  <c r="EK164" i="14"/>
  <c r="EK172" i="14"/>
  <c r="EL156" i="14"/>
  <c r="EL132" i="14"/>
  <c r="EL128" i="14"/>
  <c r="AF168" i="14"/>
  <c r="AF172" i="14"/>
  <c r="EK180" i="14"/>
  <c r="EK176" i="14"/>
  <c r="EK184" i="14"/>
  <c r="EB140" i="14"/>
  <c r="BD106" i="14"/>
  <c r="BF107" i="14"/>
  <c r="DY148" i="14"/>
  <c r="CW114" i="14"/>
  <c r="CZ115" i="14"/>
  <c r="EK144" i="14"/>
  <c r="EB172" i="14"/>
  <c r="DY168" i="14"/>
  <c r="EK128" i="14"/>
  <c r="EK148" i="14"/>
  <c r="EK136" i="14"/>
  <c r="EK140" i="14"/>
  <c r="EK156" i="14"/>
  <c r="EK132" i="14"/>
  <c r="EH171" i="14"/>
  <c r="EJ171" i="14" s="1"/>
  <c r="U93" i="12" s="1"/>
  <c r="EH155" i="14"/>
  <c r="EJ155" i="14" s="1"/>
  <c r="U77" i="12" s="1"/>
  <c r="EH159" i="14"/>
  <c r="EJ159" i="14" s="1"/>
  <c r="DY137" i="14"/>
  <c r="DY158" i="14"/>
  <c r="EB139" i="14"/>
  <c r="EH139" i="14"/>
  <c r="EJ139" i="14" s="1"/>
  <c r="EH131" i="14"/>
  <c r="EJ131" i="14" s="1"/>
  <c r="U53" i="12" s="1"/>
  <c r="EK152" i="14"/>
  <c r="EB184" i="14"/>
  <c r="EB176" i="14"/>
  <c r="Y97" i="12" s="1"/>
  <c r="EB144" i="14"/>
  <c r="EB164" i="14"/>
  <c r="DY149" i="14"/>
  <c r="DY145" i="14"/>
  <c r="EB124" i="14"/>
  <c r="EB153" i="14"/>
  <c r="EH175" i="14"/>
  <c r="EJ175" i="14" s="1"/>
  <c r="EH143" i="14"/>
  <c r="EJ143" i="14" s="1"/>
  <c r="U65" i="12" s="1"/>
  <c r="EH179" i="14"/>
  <c r="EJ179" i="14" s="1"/>
  <c r="EH147" i="14"/>
  <c r="EJ147" i="14" s="1"/>
  <c r="U69" i="12" s="1"/>
  <c r="EH127" i="14"/>
  <c r="EJ127" i="14" s="1"/>
  <c r="U49" i="12" s="1"/>
  <c r="DY152" i="14"/>
  <c r="EB138" i="14"/>
  <c r="EB136" i="14"/>
  <c r="EC136" i="14" s="1"/>
  <c r="EH163" i="14"/>
  <c r="EJ163" i="14" s="1"/>
  <c r="EH183" i="14"/>
  <c r="EJ183" i="14" s="1"/>
  <c r="EH167" i="14"/>
  <c r="EJ167" i="14" s="1"/>
  <c r="EH135" i="14"/>
  <c r="EJ135" i="14" s="1"/>
  <c r="EH151" i="14"/>
  <c r="EJ151" i="14" s="1"/>
  <c r="U73" i="12" s="1"/>
  <c r="EB152" i="14"/>
  <c r="DY144" i="14"/>
  <c r="DF158" i="14"/>
  <c r="DK158" i="14" s="1"/>
  <c r="DL127" i="14"/>
  <c r="DG157" i="14"/>
  <c r="DL157" i="14" s="1"/>
  <c r="EC158" i="14"/>
  <c r="DL159" i="14"/>
  <c r="DF150" i="14"/>
  <c r="DK150" i="14" s="1"/>
  <c r="AE122" i="14"/>
  <c r="AE123" i="14"/>
  <c r="EC128" i="14"/>
  <c r="EC147" i="14"/>
  <c r="EC151" i="14"/>
  <c r="EC132" i="14"/>
  <c r="EE123" i="14"/>
  <c r="EC156" i="14"/>
  <c r="DL131" i="14"/>
  <c r="DL154" i="14"/>
  <c r="DL155" i="14"/>
  <c r="DF174" i="14"/>
  <c r="DK174" i="14" s="1"/>
  <c r="DF146" i="14"/>
  <c r="DK146" i="14" s="1"/>
  <c r="DL150" i="14"/>
  <c r="DL146" i="14"/>
  <c r="DL179" i="14"/>
  <c r="DF138" i="14"/>
  <c r="DK138" i="14" s="1"/>
  <c r="DF170" i="14"/>
  <c r="DK170" i="14" s="1"/>
  <c r="DF162" i="14"/>
  <c r="DK162" i="14" s="1"/>
  <c r="DF182" i="14"/>
  <c r="DK182" i="14" s="1"/>
  <c r="CN122" i="14"/>
  <c r="CQ122" i="14" s="1"/>
  <c r="DF142" i="14"/>
  <c r="DK142" i="14" s="1"/>
  <c r="DF154" i="14"/>
  <c r="DK154" i="14" s="1"/>
  <c r="DF130" i="14"/>
  <c r="DK130" i="14" s="1"/>
  <c r="DF134" i="14"/>
  <c r="DK134" i="14" s="1"/>
  <c r="DL171" i="14"/>
  <c r="DF178" i="14"/>
  <c r="DK178" i="14" s="1"/>
  <c r="DF166" i="14"/>
  <c r="DK166" i="14" s="1"/>
  <c r="DF126" i="14"/>
  <c r="DK126" i="14" s="1"/>
  <c r="DL178" i="14"/>
  <c r="DG177" i="14"/>
  <c r="DL177" i="14" s="1"/>
  <c r="I192" i="14"/>
  <c r="H192" i="14"/>
  <c r="AE121" i="14"/>
  <c r="AH165" i="14"/>
  <c r="AD164" i="14"/>
  <c r="AI164" i="14" s="1"/>
  <c r="AF165" i="14"/>
  <c r="AG168" i="14"/>
  <c r="EC168" i="14"/>
  <c r="DL175" i="14"/>
  <c r="DG174" i="14"/>
  <c r="DG125" i="14"/>
  <c r="DL125" i="14" s="1"/>
  <c r="DL126" i="14"/>
  <c r="DL143" i="14"/>
  <c r="DG142" i="14"/>
  <c r="I189" i="14"/>
  <c r="DL183" i="14"/>
  <c r="DG182" i="14"/>
  <c r="DG169" i="14"/>
  <c r="DL169" i="14" s="1"/>
  <c r="DL170" i="14"/>
  <c r="DL163" i="14"/>
  <c r="DG162" i="14"/>
  <c r="EC180" i="14"/>
  <c r="AG180" i="14"/>
  <c r="DG166" i="14"/>
  <c r="DL167" i="14"/>
  <c r="DL135" i="14"/>
  <c r="DG134" i="14"/>
  <c r="DL130" i="14"/>
  <c r="DG129" i="14"/>
  <c r="DL129" i="14" s="1"/>
  <c r="H189" i="14"/>
  <c r="AA84" i="20" l="1"/>
  <c r="AM84" i="12"/>
  <c r="AA84" i="12"/>
  <c r="AA96" i="20"/>
  <c r="AM96" i="12"/>
  <c r="AA96" i="12"/>
  <c r="AN105" i="12"/>
  <c r="AN85" i="12"/>
  <c r="AA92" i="20"/>
  <c r="AM92" i="12"/>
  <c r="AA92" i="12"/>
  <c r="AJ172" i="14"/>
  <c r="AN93" i="12"/>
  <c r="Y85" i="12"/>
  <c r="Y85" i="20"/>
  <c r="U97" i="12"/>
  <c r="Y105" i="20"/>
  <c r="AE94" i="20"/>
  <c r="AA88" i="20"/>
  <c r="AM88" i="12"/>
  <c r="AA88" i="12"/>
  <c r="AA100" i="20"/>
  <c r="AM100" i="12"/>
  <c r="AA100" i="12"/>
  <c r="U85" i="12"/>
  <c r="U89" i="12"/>
  <c r="Y105" i="12"/>
  <c r="AA104" i="20"/>
  <c r="AM104" i="12"/>
  <c r="AA104" i="12"/>
  <c r="AJ176" i="14"/>
  <c r="AN97" i="12"/>
  <c r="AA80" i="20"/>
  <c r="AM80" i="12"/>
  <c r="AA80" i="12"/>
  <c r="U81" i="12"/>
  <c r="AM95" i="20"/>
  <c r="AN95" i="20"/>
  <c r="X94" i="20"/>
  <c r="AB94" i="20"/>
  <c r="AC94" i="20"/>
  <c r="W94" i="20"/>
  <c r="Y97" i="20"/>
  <c r="U105" i="12"/>
  <c r="Y93" i="12"/>
  <c r="Y93" i="20"/>
  <c r="U101" i="12"/>
  <c r="Z190" i="14"/>
  <c r="EC184" i="14"/>
  <c r="AJ184" i="14"/>
  <c r="AJ164" i="14"/>
  <c r="V66" i="12"/>
  <c r="EG122" i="14"/>
  <c r="EF122" i="14"/>
  <c r="Y73" i="20"/>
  <c r="EL176" i="14"/>
  <c r="EL184" i="14"/>
  <c r="Y65" i="12"/>
  <c r="Y57" i="20"/>
  <c r="AO18" i="20"/>
  <c r="Y189" i="14"/>
  <c r="AA189" i="14"/>
  <c r="Y73" i="12"/>
  <c r="EC152" i="14"/>
  <c r="EL136" i="14"/>
  <c r="AN57" i="12"/>
  <c r="V73" i="12"/>
  <c r="V58" i="12"/>
  <c r="Y57" i="12"/>
  <c r="AN73" i="12"/>
  <c r="AN61" i="12"/>
  <c r="Y61" i="12"/>
  <c r="AG176" i="14"/>
  <c r="EC140" i="14"/>
  <c r="AN45" i="12"/>
  <c r="EL144" i="14"/>
  <c r="AN65" i="12"/>
  <c r="Y65" i="20"/>
  <c r="Y61" i="20"/>
  <c r="AA56" i="12"/>
  <c r="AA56" i="20"/>
  <c r="AM56" i="12"/>
  <c r="AN74" i="12"/>
  <c r="V74" i="12"/>
  <c r="AA64" i="12"/>
  <c r="AA64" i="20"/>
  <c r="AM64" i="12"/>
  <c r="AA60" i="12"/>
  <c r="AA60" i="20"/>
  <c r="Y60" i="20"/>
  <c r="Y60" i="12"/>
  <c r="AM60" i="12"/>
  <c r="AA72" i="12"/>
  <c r="Y72" i="20"/>
  <c r="AA72" i="20"/>
  <c r="Y72" i="12"/>
  <c r="AM72" i="12"/>
  <c r="AA48" i="12"/>
  <c r="AM48" i="12"/>
  <c r="AA48" i="20"/>
  <c r="AN60" i="12"/>
  <c r="V61" i="12"/>
  <c r="V60" i="12"/>
  <c r="AA76" i="12"/>
  <c r="AA76" i="20"/>
  <c r="AM76" i="12"/>
  <c r="U57" i="12"/>
  <c r="AA68" i="12"/>
  <c r="AA68" i="20"/>
  <c r="Y68" i="20"/>
  <c r="Y68" i="12"/>
  <c r="AM68" i="12"/>
  <c r="AN59" i="12"/>
  <c r="V59" i="12"/>
  <c r="AA52" i="12"/>
  <c r="AA52" i="20"/>
  <c r="AM52" i="12"/>
  <c r="U61" i="12"/>
  <c r="EL151" i="14"/>
  <c r="EC164" i="14"/>
  <c r="AG172" i="14"/>
  <c r="EC144" i="14"/>
  <c r="EC176" i="14"/>
  <c r="EL139" i="14"/>
  <c r="EL172" i="14"/>
  <c r="EL140" i="14"/>
  <c r="EL152" i="14"/>
  <c r="EL147" i="14"/>
  <c r="AG184" i="14"/>
  <c r="EL164" i="14"/>
  <c r="EK175" i="14"/>
  <c r="EK171" i="14"/>
  <c r="EK183" i="14"/>
  <c r="EK179" i="14"/>
  <c r="EK159" i="14"/>
  <c r="EK167" i="14"/>
  <c r="EK163" i="14"/>
  <c r="CW113" i="14"/>
  <c r="CZ114" i="14"/>
  <c r="DF157" i="14"/>
  <c r="DK157" i="14" s="1"/>
  <c r="EH157" i="14" s="1"/>
  <c r="EJ157" i="14" s="1"/>
  <c r="BD105" i="14"/>
  <c r="BF106" i="14"/>
  <c r="EC172" i="14"/>
  <c r="EK139" i="14"/>
  <c r="EK131" i="14"/>
  <c r="EK151" i="14"/>
  <c r="EK143" i="14"/>
  <c r="EK155" i="14"/>
  <c r="EK147" i="14"/>
  <c r="EB130" i="14"/>
  <c r="DY130" i="14"/>
  <c r="EB169" i="14"/>
  <c r="DY169" i="14"/>
  <c r="EH126" i="14"/>
  <c r="EJ126" i="14" s="1"/>
  <c r="EH146" i="14"/>
  <c r="EJ146" i="14" s="1"/>
  <c r="EH166" i="14"/>
  <c r="EJ166" i="14" s="1"/>
  <c r="EH182" i="14"/>
  <c r="EJ182" i="14" s="1"/>
  <c r="U104" i="12" s="1"/>
  <c r="DY179" i="14"/>
  <c r="EB179" i="14"/>
  <c r="EB135" i="14"/>
  <c r="DY135" i="14"/>
  <c r="EB163" i="14"/>
  <c r="DY163" i="14"/>
  <c r="EB183" i="14"/>
  <c r="Y104" i="12" s="1"/>
  <c r="DY183" i="14"/>
  <c r="DY126" i="14"/>
  <c r="EB126" i="14"/>
  <c r="DY177" i="14"/>
  <c r="EB177" i="14"/>
  <c r="EH178" i="14"/>
  <c r="EJ178" i="14" s="1"/>
  <c r="U100" i="12" s="1"/>
  <c r="EH154" i="14"/>
  <c r="EJ154" i="14" s="1"/>
  <c r="U76" i="12" s="1"/>
  <c r="EH162" i="14"/>
  <c r="EJ162" i="14" s="1"/>
  <c r="EB146" i="14"/>
  <c r="DY146" i="14"/>
  <c r="EH174" i="14"/>
  <c r="EJ174" i="14" s="1"/>
  <c r="EK127" i="14"/>
  <c r="EK135" i="14"/>
  <c r="EH134" i="14"/>
  <c r="EJ134" i="14" s="1"/>
  <c r="EH138" i="14"/>
  <c r="EJ138" i="14" s="1"/>
  <c r="U60" i="12" s="1"/>
  <c r="DY154" i="14"/>
  <c r="EB154" i="14"/>
  <c r="EB131" i="14"/>
  <c r="DY131" i="14"/>
  <c r="EH150" i="14"/>
  <c r="EJ150" i="14" s="1"/>
  <c r="U72" i="12" s="1"/>
  <c r="DY143" i="14"/>
  <c r="EB143" i="14"/>
  <c r="EB175" i="14"/>
  <c r="DY175" i="14"/>
  <c r="EH130" i="14"/>
  <c r="EJ130" i="14" s="1"/>
  <c r="DY129" i="14"/>
  <c r="EB129" i="14"/>
  <c r="EB167" i="14"/>
  <c r="Y88" i="12" s="1"/>
  <c r="DY167" i="14"/>
  <c r="EB170" i="14"/>
  <c r="DY170" i="14"/>
  <c r="EB125" i="14"/>
  <c r="DY125" i="14"/>
  <c r="EB178" i="14"/>
  <c r="DY178" i="14"/>
  <c r="DY171" i="14"/>
  <c r="EB171" i="14"/>
  <c r="Y92" i="12" s="1"/>
  <c r="EH142" i="14"/>
  <c r="EJ142" i="14" s="1"/>
  <c r="EH170" i="14"/>
  <c r="EJ170" i="14" s="1"/>
  <c r="EB150" i="14"/>
  <c r="DY150" i="14"/>
  <c r="EB155" i="14"/>
  <c r="DY155" i="14"/>
  <c r="DY159" i="14"/>
  <c r="EB159" i="14"/>
  <c r="EB157" i="14"/>
  <c r="DY157" i="14"/>
  <c r="DY127" i="14"/>
  <c r="EB127" i="14"/>
  <c r="EH158" i="14"/>
  <c r="EJ158" i="14" s="1"/>
  <c r="EC124" i="14"/>
  <c r="DF149" i="14"/>
  <c r="DK149" i="14" s="1"/>
  <c r="EB123" i="14"/>
  <c r="EC138" i="14"/>
  <c r="EC137" i="14"/>
  <c r="EE122" i="14"/>
  <c r="EC153" i="14"/>
  <c r="EC148" i="14"/>
  <c r="EC149" i="14"/>
  <c r="EC145" i="14"/>
  <c r="EC139" i="14"/>
  <c r="DF165" i="14"/>
  <c r="DK165" i="14" s="1"/>
  <c r="DF145" i="14"/>
  <c r="DK145" i="14" s="1"/>
  <c r="DF173" i="14"/>
  <c r="DK173" i="14" s="1"/>
  <c r="DF125" i="14"/>
  <c r="DK125" i="14" s="1"/>
  <c r="DF177" i="14"/>
  <c r="DK177" i="14" s="1"/>
  <c r="DF133" i="14"/>
  <c r="DK133" i="14" s="1"/>
  <c r="DF153" i="14"/>
  <c r="DK153" i="14" s="1"/>
  <c r="CN121" i="14"/>
  <c r="CQ121" i="14" s="1"/>
  <c r="DF169" i="14"/>
  <c r="DK169" i="14" s="1"/>
  <c r="DF129" i="14"/>
  <c r="DK129" i="14" s="1"/>
  <c r="DF141" i="14"/>
  <c r="DK141" i="14" s="1"/>
  <c r="DF181" i="14"/>
  <c r="DK181" i="14" s="1"/>
  <c r="DF161" i="14"/>
  <c r="DK161" i="14" s="1"/>
  <c r="DF137" i="14"/>
  <c r="DK137" i="14" s="1"/>
  <c r="AE120" i="14"/>
  <c r="DG133" i="14"/>
  <c r="DL133" i="14" s="1"/>
  <c r="DL134" i="14"/>
  <c r="DL162" i="14"/>
  <c r="DG161" i="14"/>
  <c r="DL161" i="14" s="1"/>
  <c r="DG181" i="14"/>
  <c r="DL181" i="14" s="1"/>
  <c r="DL182" i="14"/>
  <c r="AG164" i="14"/>
  <c r="AF164" i="14"/>
  <c r="AD163" i="14"/>
  <c r="AI163" i="14" s="1"/>
  <c r="AH164" i="14"/>
  <c r="DG173" i="14"/>
  <c r="DL173" i="14" s="1"/>
  <c r="DL174" i="14"/>
  <c r="DL166" i="14"/>
  <c r="DG165" i="14"/>
  <c r="DL165" i="14" s="1"/>
  <c r="DG141" i="14"/>
  <c r="DL141" i="14" s="1"/>
  <c r="DL142" i="14"/>
  <c r="Y91" i="20" l="1"/>
  <c r="AA91" i="20"/>
  <c r="AM91" i="12"/>
  <c r="Y91" i="12"/>
  <c r="AA91" i="12"/>
  <c r="AJ175" i="14"/>
  <c r="AN96" i="12"/>
  <c r="V96" i="12"/>
  <c r="AA95" i="20"/>
  <c r="AM95" i="12"/>
  <c r="AA95" i="12"/>
  <c r="AJ179" i="14"/>
  <c r="AN100" i="12"/>
  <c r="V100" i="12"/>
  <c r="V101" i="12"/>
  <c r="Y100" i="20"/>
  <c r="V105" i="12"/>
  <c r="Y96" i="12"/>
  <c r="Y79" i="20"/>
  <c r="AA79" i="20"/>
  <c r="AM79" i="12"/>
  <c r="Y79" i="12"/>
  <c r="U79" i="12"/>
  <c r="AA79" i="12"/>
  <c r="AN78" i="12"/>
  <c r="V78" i="12"/>
  <c r="V79" i="12"/>
  <c r="AJ178" i="14"/>
  <c r="AN99" i="12"/>
  <c r="V99" i="12"/>
  <c r="AJ170" i="14"/>
  <c r="AN91" i="12"/>
  <c r="V91" i="12"/>
  <c r="Y99" i="20"/>
  <c r="AA99" i="20"/>
  <c r="AM99" i="12"/>
  <c r="Y99" i="12"/>
  <c r="U99" i="12"/>
  <c r="AA99" i="12"/>
  <c r="AN84" i="12"/>
  <c r="V84" i="12"/>
  <c r="V97" i="12"/>
  <c r="Y104" i="20"/>
  <c r="Y100" i="12"/>
  <c r="AN80" i="12"/>
  <c r="V80" i="12"/>
  <c r="V81" i="12"/>
  <c r="AJ171" i="14"/>
  <c r="AN92" i="12"/>
  <c r="V92" i="12"/>
  <c r="AJ177" i="14"/>
  <c r="AN98" i="12"/>
  <c r="V98" i="12"/>
  <c r="AA103" i="20"/>
  <c r="AM103" i="12"/>
  <c r="U103" i="12"/>
  <c r="AA103" i="12"/>
  <c r="Y80" i="12"/>
  <c r="Y80" i="20"/>
  <c r="V85" i="12"/>
  <c r="Y84" i="12"/>
  <c r="Y84" i="20"/>
  <c r="AJ167" i="14"/>
  <c r="AN88" i="12"/>
  <c r="V89" i="12"/>
  <c r="AA83" i="20"/>
  <c r="AM83" i="12"/>
  <c r="AA83" i="12"/>
  <c r="AJ183" i="14"/>
  <c r="AN104" i="12"/>
  <c r="AA87" i="20"/>
  <c r="AM87" i="12"/>
  <c r="Y87" i="12"/>
  <c r="AA87" i="12"/>
  <c r="AJ169" i="14"/>
  <c r="AN90" i="12"/>
  <c r="V90" i="12"/>
  <c r="Y78" i="20"/>
  <c r="AA78" i="20"/>
  <c r="AM78" i="12"/>
  <c r="Y78" i="12"/>
  <c r="U78" i="12"/>
  <c r="AA78" i="12"/>
  <c r="AM96" i="20"/>
  <c r="AN96" i="20"/>
  <c r="W95" i="20"/>
  <c r="AB95" i="20"/>
  <c r="AC95" i="20"/>
  <c r="X95" i="20"/>
  <c r="AD95" i="20"/>
  <c r="AE95" i="20"/>
  <c r="U80" i="12"/>
  <c r="U88" i="12"/>
  <c r="Y88" i="20"/>
  <c r="V93" i="12"/>
  <c r="U92" i="12"/>
  <c r="Y92" i="20"/>
  <c r="U96" i="12"/>
  <c r="Y96" i="20"/>
  <c r="U84" i="12"/>
  <c r="AJ163" i="14"/>
  <c r="Y56" i="12"/>
  <c r="V45" i="12"/>
  <c r="EG121" i="14"/>
  <c r="EF121" i="14"/>
  <c r="Y76" i="12"/>
  <c r="Y48" i="12"/>
  <c r="Y48" i="20"/>
  <c r="Y64" i="12"/>
  <c r="AO19" i="20"/>
  <c r="Y190" i="14"/>
  <c r="V46" i="12"/>
  <c r="AN46" i="12"/>
  <c r="AN47" i="12"/>
  <c r="V47" i="12"/>
  <c r="Y56" i="20"/>
  <c r="AN44" i="12"/>
  <c r="EL127" i="14"/>
  <c r="AN48" i="12"/>
  <c r="V48" i="12"/>
  <c r="V49" i="12"/>
  <c r="AN50" i="12"/>
  <c r="V50" i="12"/>
  <c r="AN76" i="12"/>
  <c r="V77" i="12"/>
  <c r="V76" i="12"/>
  <c r="AN52" i="12"/>
  <c r="V53" i="12"/>
  <c r="V52" i="12"/>
  <c r="AN51" i="12"/>
  <c r="V51" i="12"/>
  <c r="AA51" i="20"/>
  <c r="Y51" i="20"/>
  <c r="Y51" i="12"/>
  <c r="AA51" i="12"/>
  <c r="AM51" i="12"/>
  <c r="AN75" i="12"/>
  <c r="V75" i="12"/>
  <c r="AN67" i="12"/>
  <c r="V67" i="12"/>
  <c r="V68" i="12"/>
  <c r="Y52" i="12"/>
  <c r="Y52" i="20"/>
  <c r="AA59" i="20"/>
  <c r="Y59" i="20"/>
  <c r="Y59" i="12"/>
  <c r="AA59" i="12"/>
  <c r="AM59" i="12"/>
  <c r="AA75" i="20"/>
  <c r="Y75" i="20"/>
  <c r="Y75" i="12"/>
  <c r="AA75" i="12"/>
  <c r="AM75" i="12"/>
  <c r="AA67" i="20"/>
  <c r="Y67" i="20"/>
  <c r="Y67" i="12"/>
  <c r="AA67" i="12"/>
  <c r="AM67" i="12"/>
  <c r="U68" i="12"/>
  <c r="AA63" i="12"/>
  <c r="AA63" i="20"/>
  <c r="AM63" i="12"/>
  <c r="V65" i="12"/>
  <c r="AN64" i="12"/>
  <c r="AA55" i="12"/>
  <c r="AA55" i="20"/>
  <c r="AM55" i="12"/>
  <c r="Y47" i="20"/>
  <c r="AA47" i="12"/>
  <c r="Y47" i="12"/>
  <c r="AA47" i="20"/>
  <c r="AM47" i="12"/>
  <c r="Y76" i="20"/>
  <c r="Y64" i="20"/>
  <c r="AN71" i="12"/>
  <c r="V71" i="12"/>
  <c r="V72" i="12"/>
  <c r="Y71" i="20"/>
  <c r="AA71" i="12"/>
  <c r="AA71" i="20"/>
  <c r="Y71" i="12"/>
  <c r="AM71" i="12"/>
  <c r="V57" i="12"/>
  <c r="AN56" i="12"/>
  <c r="U52" i="12"/>
  <c r="U48" i="12"/>
  <c r="U64" i="12"/>
  <c r="U56" i="12"/>
  <c r="EC131" i="14"/>
  <c r="EL155" i="14"/>
  <c r="EL158" i="14"/>
  <c r="EL178" i="14"/>
  <c r="EL146" i="14"/>
  <c r="EL157" i="14"/>
  <c r="EL167" i="14"/>
  <c r="EL171" i="14"/>
  <c r="EL159" i="14"/>
  <c r="EL126" i="14"/>
  <c r="EL150" i="14"/>
  <c r="AG183" i="14"/>
  <c r="EL135" i="14"/>
  <c r="EL183" i="14"/>
  <c r="EL131" i="14"/>
  <c r="EC127" i="14"/>
  <c r="EL130" i="14"/>
  <c r="EL170" i="14"/>
  <c r="EL138" i="14"/>
  <c r="EL154" i="14"/>
  <c r="EL143" i="14"/>
  <c r="EL175" i="14"/>
  <c r="EL163" i="14"/>
  <c r="EL179" i="14"/>
  <c r="EC159" i="14"/>
  <c r="AG177" i="14"/>
  <c r="EK162" i="14"/>
  <c r="EK158" i="14"/>
  <c r="EC157" i="14"/>
  <c r="EC178" i="14"/>
  <c r="AG170" i="14"/>
  <c r="EK178" i="14"/>
  <c r="EC163" i="14"/>
  <c r="EK157" i="14"/>
  <c r="EK182" i="14"/>
  <c r="EK166" i="14"/>
  <c r="AG167" i="14"/>
  <c r="EK170" i="14"/>
  <c r="AG175" i="14"/>
  <c r="EK174" i="14"/>
  <c r="AG179" i="14"/>
  <c r="EC169" i="14"/>
  <c r="BD104" i="14"/>
  <c r="BF105" i="14"/>
  <c r="CW112" i="14"/>
  <c r="CZ113" i="14"/>
  <c r="EK150" i="14"/>
  <c r="EK146" i="14"/>
  <c r="EK134" i="14"/>
  <c r="EK142" i="14"/>
  <c r="EK154" i="14"/>
  <c r="EK138" i="14"/>
  <c r="EK126" i="14"/>
  <c r="EK130" i="14"/>
  <c r="EB141" i="14"/>
  <c r="DY141" i="14"/>
  <c r="EH141" i="14"/>
  <c r="EJ141" i="14" s="1"/>
  <c r="EH153" i="14"/>
  <c r="EJ153" i="14" s="1"/>
  <c r="U75" i="12" s="1"/>
  <c r="EH173" i="14"/>
  <c r="EJ173" i="14" s="1"/>
  <c r="EB165" i="14"/>
  <c r="DY165" i="14"/>
  <c r="DY182" i="14"/>
  <c r="EB182" i="14"/>
  <c r="EB134" i="14"/>
  <c r="DY134" i="14"/>
  <c r="EH137" i="14"/>
  <c r="EJ137" i="14" s="1"/>
  <c r="U59" i="12" s="1"/>
  <c r="EH129" i="14"/>
  <c r="EJ129" i="14" s="1"/>
  <c r="EH133" i="14"/>
  <c r="EJ133" i="14" s="1"/>
  <c r="U55" i="12" s="1"/>
  <c r="EH145" i="14"/>
  <c r="EJ145" i="14" s="1"/>
  <c r="U67" i="12" s="1"/>
  <c r="EB166" i="14"/>
  <c r="DY166" i="14"/>
  <c r="EB181" i="14"/>
  <c r="DY181" i="14"/>
  <c r="EB133" i="14"/>
  <c r="DY133" i="14"/>
  <c r="EH161" i="14"/>
  <c r="EJ161" i="14" s="1"/>
  <c r="U83" i="12" s="1"/>
  <c r="EH169" i="14"/>
  <c r="EJ169" i="14" s="1"/>
  <c r="EH177" i="14"/>
  <c r="EJ177" i="14" s="1"/>
  <c r="EH165" i="14"/>
  <c r="EJ165" i="14" s="1"/>
  <c r="EH149" i="14"/>
  <c r="EJ149" i="14" s="1"/>
  <c r="U71" i="12" s="1"/>
  <c r="EB173" i="14"/>
  <c r="DY173" i="14"/>
  <c r="EB162" i="14"/>
  <c r="DY162" i="14"/>
  <c r="DY142" i="14"/>
  <c r="EB142" i="14"/>
  <c r="DY174" i="14"/>
  <c r="EB174" i="14"/>
  <c r="Y95" i="20" s="1"/>
  <c r="EB161" i="14"/>
  <c r="DY161" i="14"/>
  <c r="EH181" i="14"/>
  <c r="EJ181" i="14" s="1"/>
  <c r="EH125" i="14"/>
  <c r="EJ125" i="14" s="1"/>
  <c r="AG169" i="14"/>
  <c r="EC170" i="14"/>
  <c r="EB122" i="14"/>
  <c r="EC123" i="14"/>
  <c r="EC175" i="14"/>
  <c r="EC179" i="14"/>
  <c r="EC177" i="14"/>
  <c r="EC183" i="14"/>
  <c r="AG178" i="14"/>
  <c r="EC154" i="14"/>
  <c r="EC146" i="14"/>
  <c r="EC126" i="14"/>
  <c r="EC125" i="14"/>
  <c r="EC130" i="14"/>
  <c r="EC129" i="14"/>
  <c r="EC135" i="14"/>
  <c r="EC150" i="14"/>
  <c r="EC155" i="14"/>
  <c r="EE121" i="14"/>
  <c r="CN120" i="14"/>
  <c r="CQ120" i="14" s="1"/>
  <c r="EC143" i="14"/>
  <c r="AG171" i="14"/>
  <c r="EC171" i="14"/>
  <c r="EC167" i="14"/>
  <c r="DF124" i="14"/>
  <c r="DK124" i="14" s="1"/>
  <c r="AE119" i="14"/>
  <c r="AD162" i="14"/>
  <c r="AI162" i="14" s="1"/>
  <c r="AH163" i="14"/>
  <c r="AF163" i="14"/>
  <c r="AG163" i="14"/>
  <c r="AN82" i="12" l="1"/>
  <c r="V82" i="12"/>
  <c r="AJ173" i="14"/>
  <c r="AN94" i="12"/>
  <c r="V94" i="12"/>
  <c r="Y102" i="20"/>
  <c r="AA102" i="20"/>
  <c r="AM102" i="12"/>
  <c r="Y102" i="12"/>
  <c r="AA102" i="12"/>
  <c r="U102" i="12"/>
  <c r="AN83" i="12"/>
  <c r="V83" i="12"/>
  <c r="Y86" i="20"/>
  <c r="AA86" i="20"/>
  <c r="AM86" i="12"/>
  <c r="Y86" i="12"/>
  <c r="AA86" i="12"/>
  <c r="U86" i="12"/>
  <c r="AJ182" i="14"/>
  <c r="AN103" i="12"/>
  <c r="V103" i="12"/>
  <c r="Y94" i="20"/>
  <c r="AA94" i="20"/>
  <c r="AM94" i="12"/>
  <c r="Y94" i="12"/>
  <c r="AA94" i="12"/>
  <c r="U94" i="12"/>
  <c r="U87" i="12"/>
  <c r="Y83" i="20"/>
  <c r="Y95" i="12"/>
  <c r="Y90" i="20"/>
  <c r="AA90" i="20"/>
  <c r="AM90" i="12"/>
  <c r="Y90" i="12"/>
  <c r="AA90" i="12"/>
  <c r="U90" i="12"/>
  <c r="Y98" i="20"/>
  <c r="AA98" i="20"/>
  <c r="AM98" i="12"/>
  <c r="Y98" i="12"/>
  <c r="AA98" i="12"/>
  <c r="U98" i="12"/>
  <c r="AJ166" i="14"/>
  <c r="AN87" i="12"/>
  <c r="V87" i="12"/>
  <c r="Y87" i="20"/>
  <c r="Y83" i="12"/>
  <c r="Y103" i="12"/>
  <c r="Y103" i="20"/>
  <c r="U95" i="12"/>
  <c r="AJ174" i="14"/>
  <c r="AN95" i="12"/>
  <c r="V95" i="12"/>
  <c r="Y82" i="20"/>
  <c r="AA82" i="20"/>
  <c r="AM82" i="12"/>
  <c r="Y82" i="12"/>
  <c r="U82" i="12"/>
  <c r="AA82" i="12"/>
  <c r="AJ181" i="14"/>
  <c r="AN102" i="12"/>
  <c r="V102" i="12"/>
  <c r="AJ165" i="14"/>
  <c r="AN86" i="12"/>
  <c r="V86" i="12"/>
  <c r="AN97" i="20"/>
  <c r="AM97" i="20"/>
  <c r="W96" i="20"/>
  <c r="AC96" i="20"/>
  <c r="X96" i="20"/>
  <c r="AB96" i="20"/>
  <c r="AD96" i="20"/>
  <c r="AE96" i="20"/>
  <c r="V104" i="12"/>
  <c r="V88" i="12"/>
  <c r="U91" i="12"/>
  <c r="AJ162" i="14"/>
  <c r="EG120" i="14"/>
  <c r="EF120" i="14"/>
  <c r="V56" i="12"/>
  <c r="AG182" i="14"/>
  <c r="V44" i="12"/>
  <c r="Y63" i="12"/>
  <c r="AO20" i="20"/>
  <c r="AG173" i="14"/>
  <c r="AN43" i="12"/>
  <c r="AA50" i="20"/>
  <c r="Y50" i="20"/>
  <c r="AM50" i="12"/>
  <c r="Y50" i="12"/>
  <c r="AA50" i="12"/>
  <c r="U50" i="12"/>
  <c r="U51" i="12"/>
  <c r="AN63" i="12"/>
  <c r="V63" i="12"/>
  <c r="AN54" i="12"/>
  <c r="V54" i="12"/>
  <c r="AA58" i="20"/>
  <c r="Y58" i="20"/>
  <c r="AA58" i="12"/>
  <c r="AM58" i="12"/>
  <c r="Y58" i="12"/>
  <c r="U58" i="12"/>
  <c r="AA66" i="20"/>
  <c r="Y66" i="20"/>
  <c r="AM66" i="12"/>
  <c r="AA66" i="12"/>
  <c r="Y66" i="12"/>
  <c r="U66" i="12"/>
  <c r="AA62" i="20"/>
  <c r="AA62" i="12"/>
  <c r="Y62" i="20"/>
  <c r="AM62" i="12"/>
  <c r="Y62" i="12"/>
  <c r="U62" i="12"/>
  <c r="U63" i="12"/>
  <c r="AN62" i="12"/>
  <c r="V62" i="12"/>
  <c r="AA74" i="20"/>
  <c r="Y74" i="20"/>
  <c r="AA74" i="12"/>
  <c r="AM74" i="12"/>
  <c r="Y74" i="12"/>
  <c r="U74" i="12"/>
  <c r="AA46" i="20"/>
  <c r="AA46" i="12"/>
  <c r="Y46" i="20"/>
  <c r="AM46" i="12"/>
  <c r="Y46" i="12"/>
  <c r="AA70" i="20"/>
  <c r="AA70" i="12"/>
  <c r="Y70" i="20"/>
  <c r="AM70" i="12"/>
  <c r="Y70" i="12"/>
  <c r="U70" i="12"/>
  <c r="AA54" i="20"/>
  <c r="AA54" i="12"/>
  <c r="Y54" i="20"/>
  <c r="AM54" i="12"/>
  <c r="Y54" i="12"/>
  <c r="U54" i="12"/>
  <c r="AN55" i="12"/>
  <c r="V55" i="12"/>
  <c r="U47" i="12"/>
  <c r="Y55" i="12"/>
  <c r="Y55" i="20"/>
  <c r="V64" i="12"/>
  <c r="Y63" i="20"/>
  <c r="EC166" i="14"/>
  <c r="EC161" i="14"/>
  <c r="EL125" i="14"/>
  <c r="EL181" i="14"/>
  <c r="EL165" i="14"/>
  <c r="EL133" i="14"/>
  <c r="EL174" i="14"/>
  <c r="EL134" i="14"/>
  <c r="EL177" i="14"/>
  <c r="EL169" i="14"/>
  <c r="EL137" i="14"/>
  <c r="EL153" i="14"/>
  <c r="EL182" i="14"/>
  <c r="EL142" i="14"/>
  <c r="EL129" i="14"/>
  <c r="EL173" i="14"/>
  <c r="EL149" i="14"/>
  <c r="EL161" i="14"/>
  <c r="EL145" i="14"/>
  <c r="EL141" i="14"/>
  <c r="EL166" i="14"/>
  <c r="EL162" i="14"/>
  <c r="EK161" i="14"/>
  <c r="EC181" i="14"/>
  <c r="EK181" i="14"/>
  <c r="EC162" i="14"/>
  <c r="EC165" i="14"/>
  <c r="EK177" i="14"/>
  <c r="EK173" i="14"/>
  <c r="AG174" i="14"/>
  <c r="EK165" i="14"/>
  <c r="EK169" i="14"/>
  <c r="CW111" i="14"/>
  <c r="CZ112" i="14"/>
  <c r="BD103" i="14"/>
  <c r="BF104" i="14"/>
  <c r="EK137" i="14"/>
  <c r="EK133" i="14"/>
  <c r="EK145" i="14"/>
  <c r="EK153" i="14"/>
  <c r="EK125" i="14"/>
  <c r="EK149" i="14"/>
  <c r="EK129" i="14"/>
  <c r="EH124" i="14"/>
  <c r="EJ124" i="14" s="1"/>
  <c r="EK141" i="14"/>
  <c r="EB121" i="14"/>
  <c r="EC122" i="14"/>
  <c r="EC173" i="14"/>
  <c r="EC174" i="14"/>
  <c r="EC134" i="14"/>
  <c r="EC133" i="14"/>
  <c r="AG181" i="14"/>
  <c r="EC182" i="14"/>
  <c r="EC142" i="14"/>
  <c r="CN119" i="14"/>
  <c r="CQ119" i="14" s="1"/>
  <c r="EE120" i="14"/>
  <c r="AG166" i="14"/>
  <c r="EC141" i="14"/>
  <c r="AG165" i="14"/>
  <c r="DF123" i="14"/>
  <c r="DK123" i="14" s="1"/>
  <c r="AE118" i="14"/>
  <c r="AH162" i="14"/>
  <c r="AG162" i="14"/>
  <c r="AF162" i="14"/>
  <c r="AD161" i="14"/>
  <c r="AI161" i="14" s="1"/>
  <c r="AN98" i="20" l="1"/>
  <c r="AM98" i="20"/>
  <c r="AC97" i="20"/>
  <c r="X97" i="20"/>
  <c r="AB97" i="20"/>
  <c r="W97" i="20"/>
  <c r="AE97" i="20"/>
  <c r="AD97" i="20"/>
  <c r="AJ161" i="14"/>
  <c r="EG119" i="14"/>
  <c r="EF119" i="14"/>
  <c r="AO21" i="20"/>
  <c r="AN42" i="12"/>
  <c r="V43" i="12"/>
  <c r="AA45" i="20"/>
  <c r="AA45" i="12"/>
  <c r="Y45" i="20"/>
  <c r="AM45" i="12"/>
  <c r="Y45" i="12"/>
  <c r="U46" i="12"/>
  <c r="EL124" i="14"/>
  <c r="CW110" i="14"/>
  <c r="CZ111" i="14"/>
  <c r="BD102" i="14"/>
  <c r="BF103" i="14"/>
  <c r="EK124" i="14"/>
  <c r="EH123" i="14"/>
  <c r="EJ123" i="14" s="1"/>
  <c r="U45" i="12" s="1"/>
  <c r="EC121" i="14"/>
  <c r="EB120" i="14"/>
  <c r="CN118" i="14"/>
  <c r="CQ118" i="14" s="1"/>
  <c r="EE119" i="14"/>
  <c r="DF122" i="14"/>
  <c r="DK122" i="14" s="1"/>
  <c r="AF161" i="14"/>
  <c r="AD160" i="14"/>
  <c r="AG161" i="14"/>
  <c r="AH161" i="14"/>
  <c r="AN99" i="20" l="1"/>
  <c r="AM99" i="20"/>
  <c r="X98" i="20"/>
  <c r="AB98" i="20"/>
  <c r="AC98" i="20"/>
  <c r="W98" i="20"/>
  <c r="AD98" i="20"/>
  <c r="AE98" i="20"/>
  <c r="AI160" i="14"/>
  <c r="AJ160" i="14"/>
  <c r="EG118" i="14"/>
  <c r="EF118" i="14"/>
  <c r="AO22" i="20"/>
  <c r="AN41" i="12"/>
  <c r="Y44" i="20"/>
  <c r="Y44" i="12"/>
  <c r="AM44" i="12"/>
  <c r="AA44" i="12"/>
  <c r="AA44" i="20"/>
  <c r="V42" i="12"/>
  <c r="EL123" i="14"/>
  <c r="CW109" i="14"/>
  <c r="CZ110" i="14"/>
  <c r="BD101" i="14"/>
  <c r="BF102" i="14"/>
  <c r="EK123" i="14"/>
  <c r="EH122" i="14"/>
  <c r="EJ122" i="14" s="1"/>
  <c r="U44" i="12" s="1"/>
  <c r="EC120" i="14"/>
  <c r="EB119" i="14"/>
  <c r="AE117" i="14"/>
  <c r="CN117" i="14"/>
  <c r="CQ117" i="14" s="1"/>
  <c r="EE118" i="14"/>
  <c r="DF121" i="14"/>
  <c r="DK121" i="14" s="1"/>
  <c r="EH121" i="14" s="1"/>
  <c r="EJ121" i="14" s="1"/>
  <c r="AH160" i="14"/>
  <c r="AF160" i="14"/>
  <c r="AD159" i="14"/>
  <c r="AG160" i="14"/>
  <c r="AN100" i="20" l="1"/>
  <c r="AM100" i="20"/>
  <c r="X99" i="20"/>
  <c r="W99" i="20"/>
  <c r="AB99" i="20"/>
  <c r="AC99" i="20"/>
  <c r="AE99" i="20"/>
  <c r="AD99" i="20"/>
  <c r="AI159" i="14"/>
  <c r="AJ159" i="14"/>
  <c r="EF117" i="14"/>
  <c r="EG117" i="14"/>
  <c r="AO23" i="20"/>
  <c r="Y42" i="12"/>
  <c r="AA42" i="12"/>
  <c r="AA42" i="20"/>
  <c r="Y42" i="20"/>
  <c r="AM42" i="12"/>
  <c r="AN40" i="12"/>
  <c r="Y43" i="20"/>
  <c r="AA43" i="12"/>
  <c r="AM43" i="12"/>
  <c r="AA43" i="20"/>
  <c r="Y43" i="12"/>
  <c r="U43" i="12"/>
  <c r="V41" i="12"/>
  <c r="EL122" i="14"/>
  <c r="BD100" i="14"/>
  <c r="BF101" i="14"/>
  <c r="CW108" i="14"/>
  <c r="CZ109" i="14"/>
  <c r="EK122" i="14"/>
  <c r="EC119" i="14"/>
  <c r="EB118" i="14"/>
  <c r="EH120" i="14"/>
  <c r="EJ120" i="14" s="1"/>
  <c r="CN116" i="14"/>
  <c r="CQ116" i="14" s="1"/>
  <c r="EE117" i="14"/>
  <c r="DF120" i="14"/>
  <c r="DK120" i="14" s="1"/>
  <c r="AF159" i="14"/>
  <c r="AD158" i="14"/>
  <c r="AH159" i="14"/>
  <c r="AG159" i="14"/>
  <c r="AN101" i="20" l="1"/>
  <c r="AM101" i="20"/>
  <c r="X100" i="20"/>
  <c r="AB100" i="20"/>
  <c r="AC100" i="20"/>
  <c r="W100" i="20"/>
  <c r="AE100" i="20"/>
  <c r="AD100" i="20"/>
  <c r="AI158" i="14"/>
  <c r="AJ158" i="14"/>
  <c r="EF116" i="14"/>
  <c r="EG116" i="14"/>
  <c r="V40" i="12"/>
  <c r="AO24" i="20"/>
  <c r="AA41" i="12"/>
  <c r="AM41" i="12"/>
  <c r="Y41" i="20"/>
  <c r="AA41" i="20"/>
  <c r="Y41" i="12"/>
  <c r="AN39" i="12"/>
  <c r="U42" i="12"/>
  <c r="EL121" i="14"/>
  <c r="BD99" i="14"/>
  <c r="BF100" i="14"/>
  <c r="CW107" i="14"/>
  <c r="CZ108" i="14"/>
  <c r="EC118" i="14"/>
  <c r="EB117" i="14"/>
  <c r="EK121" i="14"/>
  <c r="CN115" i="14"/>
  <c r="EE116" i="14"/>
  <c r="EH119" i="14"/>
  <c r="EJ119" i="14" s="1"/>
  <c r="AH158" i="14"/>
  <c r="AG158" i="14"/>
  <c r="AF158" i="14"/>
  <c r="AD157" i="14"/>
  <c r="AM102" i="20" l="1"/>
  <c r="AN102" i="20"/>
  <c r="X101" i="20"/>
  <c r="W101" i="20"/>
  <c r="AC101" i="20"/>
  <c r="AB101" i="20"/>
  <c r="AD101" i="20"/>
  <c r="AE101" i="20"/>
  <c r="AI157" i="14"/>
  <c r="AJ157" i="14"/>
  <c r="AO25" i="20"/>
  <c r="U41" i="12"/>
  <c r="AM40" i="12"/>
  <c r="Y40" i="12"/>
  <c r="AA40" i="12"/>
  <c r="Y40" i="20"/>
  <c r="AA40" i="20"/>
  <c r="AN38" i="12"/>
  <c r="V39" i="12"/>
  <c r="EL120" i="14"/>
  <c r="CW106" i="14"/>
  <c r="CZ107" i="14"/>
  <c r="BD98" i="14"/>
  <c r="BF99" i="14"/>
  <c r="EC117" i="14"/>
  <c r="EB116" i="14"/>
  <c r="CQ115" i="14"/>
  <c r="EG115" i="14" s="1"/>
  <c r="EK120" i="14"/>
  <c r="CN114" i="14"/>
  <c r="CQ114" i="14" s="1"/>
  <c r="EG114" i="14" s="1"/>
  <c r="EE115" i="14"/>
  <c r="EH118" i="14"/>
  <c r="EJ118" i="14" s="1"/>
  <c r="AF157" i="14"/>
  <c r="AD156" i="14"/>
  <c r="AG157" i="14"/>
  <c r="AH157" i="14"/>
  <c r="AM103" i="20" l="1"/>
  <c r="AN103" i="20"/>
  <c r="W102" i="20"/>
  <c r="X102" i="20"/>
  <c r="AB102" i="20"/>
  <c r="AC102" i="20"/>
  <c r="AD102" i="20"/>
  <c r="AE102" i="20"/>
  <c r="AI156" i="14"/>
  <c r="AJ156" i="14"/>
  <c r="AO26" i="20"/>
  <c r="U40" i="12"/>
  <c r="AA39" i="20"/>
  <c r="AA39" i="12"/>
  <c r="AM39" i="12"/>
  <c r="Y39" i="12"/>
  <c r="Y39" i="20"/>
  <c r="AN37" i="12"/>
  <c r="V38" i="12"/>
  <c r="EL119" i="14"/>
  <c r="EF115" i="14"/>
  <c r="BD97" i="14"/>
  <c r="BF98" i="14"/>
  <c r="EF114" i="14"/>
  <c r="CW105" i="14"/>
  <c r="CZ106" i="14"/>
  <c r="EB115" i="14"/>
  <c r="EC116" i="14"/>
  <c r="EK119" i="14"/>
  <c r="CN113" i="14"/>
  <c r="CQ113" i="14" s="1"/>
  <c r="EG113" i="14" s="1"/>
  <c r="EE114" i="14"/>
  <c r="EH117" i="14"/>
  <c r="EJ117" i="14" s="1"/>
  <c r="AH156" i="14"/>
  <c r="AD155" i="14"/>
  <c r="AG156" i="14"/>
  <c r="AF156" i="14"/>
  <c r="AM104" i="20" l="1"/>
  <c r="AN104" i="20"/>
  <c r="X103" i="20"/>
  <c r="W103" i="20"/>
  <c r="AC103" i="20"/>
  <c r="AB103" i="20"/>
  <c r="AD103" i="20"/>
  <c r="AE103" i="20"/>
  <c r="AI155" i="14"/>
  <c r="AJ155" i="14"/>
  <c r="AO27" i="20"/>
  <c r="AA38" i="20"/>
  <c r="Y38" i="20"/>
  <c r="AA38" i="12"/>
  <c r="AM38" i="12"/>
  <c r="Y38" i="12"/>
  <c r="AN36" i="12"/>
  <c r="U39" i="12"/>
  <c r="V37" i="12"/>
  <c r="EL118" i="14"/>
  <c r="CW104" i="14"/>
  <c r="CZ105" i="14"/>
  <c r="BD96" i="14"/>
  <c r="BF97" i="14"/>
  <c r="EF113" i="14"/>
  <c r="EC115" i="14"/>
  <c r="EB114" i="14"/>
  <c r="CN112" i="14"/>
  <c r="CQ112" i="14" s="1"/>
  <c r="EG112" i="14" s="1"/>
  <c r="EE113" i="14"/>
  <c r="EK118" i="14"/>
  <c r="EH116" i="14"/>
  <c r="AF155" i="14"/>
  <c r="AD154" i="14"/>
  <c r="AH155" i="14"/>
  <c r="AG155" i="14"/>
  <c r="AC104" i="20" l="1"/>
  <c r="X104" i="20"/>
  <c r="AM105" i="20"/>
  <c r="AN105" i="20"/>
  <c r="AB104" i="20"/>
  <c r="W104" i="20"/>
  <c r="AD104" i="20"/>
  <c r="AE104" i="20"/>
  <c r="AI154" i="14"/>
  <c r="AJ154" i="14"/>
  <c r="AO28" i="20"/>
  <c r="AN35" i="12"/>
  <c r="V36" i="12"/>
  <c r="EL117" i="14"/>
  <c r="CW103" i="14"/>
  <c r="CZ104" i="14"/>
  <c r="BD95" i="14"/>
  <c r="BF96" i="14"/>
  <c r="EF112" i="14"/>
  <c r="EC114" i="14"/>
  <c r="EB113" i="14"/>
  <c r="CN111" i="14"/>
  <c r="CQ111" i="14" s="1"/>
  <c r="EG111" i="14" s="1"/>
  <c r="EE112" i="14"/>
  <c r="EK117" i="14"/>
  <c r="EH115" i="14"/>
  <c r="EJ116" i="14"/>
  <c r="AH154" i="14"/>
  <c r="AF154" i="14"/>
  <c r="AD153" i="14"/>
  <c r="AG154" i="14"/>
  <c r="X105" i="20" l="1"/>
  <c r="AC105" i="20"/>
  <c r="AB105" i="20"/>
  <c r="AD105" i="20"/>
  <c r="AE105" i="20"/>
  <c r="W105" i="20"/>
  <c r="AI153" i="14"/>
  <c r="AJ153" i="14"/>
  <c r="AO29" i="20"/>
  <c r="AN34" i="12"/>
  <c r="V35" i="12"/>
  <c r="AA37" i="20"/>
  <c r="AA37" i="12"/>
  <c r="Y37" i="20"/>
  <c r="AM37" i="12"/>
  <c r="Y37" i="12"/>
  <c r="U38" i="12"/>
  <c r="EL116" i="14"/>
  <c r="CW102" i="14"/>
  <c r="CZ103" i="14"/>
  <c r="BD94" i="14"/>
  <c r="BF95" i="14"/>
  <c r="EF111" i="14"/>
  <c r="EC113" i="14"/>
  <c r="EB112" i="14"/>
  <c r="EK116" i="14"/>
  <c r="CN110" i="14"/>
  <c r="CQ110" i="14" s="1"/>
  <c r="EF110" i="14" s="1"/>
  <c r="EG110" i="14" s="1"/>
  <c r="EH114" i="14"/>
  <c r="EJ115" i="14"/>
  <c r="AH153" i="14"/>
  <c r="AF153" i="14"/>
  <c r="AG153" i="14"/>
  <c r="AD152" i="14"/>
  <c r="AI152" i="14" l="1"/>
  <c r="AJ152" i="14"/>
  <c r="V34" i="12"/>
  <c r="AO30" i="20"/>
  <c r="AN33" i="12"/>
  <c r="AA36" i="12"/>
  <c r="Y36" i="12"/>
  <c r="AA36" i="20"/>
  <c r="Y36" i="20"/>
  <c r="AM36" i="12"/>
  <c r="U37" i="12"/>
  <c r="EL115" i="14"/>
  <c r="CW101" i="14"/>
  <c r="CZ102" i="14"/>
  <c r="BD93" i="14"/>
  <c r="BF94" i="14"/>
  <c r="EC112" i="14"/>
  <c r="EB111" i="14"/>
  <c r="CN109" i="14"/>
  <c r="CQ109" i="14" s="1"/>
  <c r="EF109" i="14" s="1"/>
  <c r="EG109" i="14" s="1"/>
  <c r="EK115" i="14"/>
  <c r="EH113" i="14"/>
  <c r="EJ114" i="14"/>
  <c r="AG152" i="14"/>
  <c r="AF152" i="14"/>
  <c r="AD151" i="14"/>
  <c r="AH152" i="14"/>
  <c r="AI151" i="14" l="1"/>
  <c r="AJ151" i="14"/>
  <c r="AO31" i="20"/>
  <c r="AN32" i="12"/>
  <c r="V33" i="12"/>
  <c r="AA35" i="20"/>
  <c r="AM35" i="12"/>
  <c r="Y35" i="12"/>
  <c r="Y35" i="20"/>
  <c r="AA35" i="12"/>
  <c r="U36" i="12"/>
  <c r="EL114" i="14"/>
  <c r="CW100" i="14"/>
  <c r="CZ101" i="14"/>
  <c r="BD92" i="14"/>
  <c r="BF93" i="14"/>
  <c r="EC111" i="14"/>
  <c r="EB110" i="14"/>
  <c r="EH112" i="14"/>
  <c r="EJ113" i="14"/>
  <c r="U35" i="12" s="1"/>
  <c r="CN108" i="14"/>
  <c r="CQ108" i="14" s="1"/>
  <c r="EF108" i="14" s="1"/>
  <c r="EG108" i="14" s="1"/>
  <c r="EK114" i="14"/>
  <c r="AH151" i="14"/>
  <c r="AF151" i="14"/>
  <c r="AD150" i="14"/>
  <c r="AG151" i="14"/>
  <c r="AI150" i="14" l="1"/>
  <c r="AJ150" i="14"/>
  <c r="AO32" i="20"/>
  <c r="V31" i="20"/>
  <c r="AN31" i="12"/>
  <c r="Y34" i="20"/>
  <c r="AM34" i="12"/>
  <c r="Y34" i="12"/>
  <c r="AA34" i="20"/>
  <c r="AA34" i="12"/>
  <c r="V32" i="12"/>
  <c r="EL113" i="14"/>
  <c r="BD91" i="14"/>
  <c r="BF92" i="14"/>
  <c r="CW99" i="14"/>
  <c r="CZ100" i="14"/>
  <c r="EC110" i="14"/>
  <c r="EB109" i="14"/>
  <c r="EK113" i="14"/>
  <c r="CN107" i="14"/>
  <c r="CQ107" i="14" s="1"/>
  <c r="EF107" i="14" s="1"/>
  <c r="EG107" i="14" s="1"/>
  <c r="EH111" i="14"/>
  <c r="EJ112" i="14"/>
  <c r="AG150" i="14"/>
  <c r="AF150" i="14"/>
  <c r="AD149" i="14"/>
  <c r="AH150" i="14"/>
  <c r="AI149" i="14" l="1"/>
  <c r="AJ149" i="14"/>
  <c r="V30" i="20"/>
  <c r="AO33" i="20"/>
  <c r="V32" i="20"/>
  <c r="AN30" i="12"/>
  <c r="V31" i="12"/>
  <c r="AA33" i="20"/>
  <c r="AA33" i="12"/>
  <c r="Y33" i="20"/>
  <c r="Y33" i="12"/>
  <c r="AM33" i="12"/>
  <c r="U34" i="12"/>
  <c r="EL112" i="14"/>
  <c r="BD90" i="14"/>
  <c r="BF91" i="14"/>
  <c r="CW98" i="14"/>
  <c r="CZ99" i="14"/>
  <c r="EC109" i="14"/>
  <c r="EB108" i="14"/>
  <c r="EH110" i="14"/>
  <c r="EJ111" i="14"/>
  <c r="U32" i="20" s="1"/>
  <c r="CN106" i="14"/>
  <c r="CQ106" i="14" s="1"/>
  <c r="EF106" i="14" s="1"/>
  <c r="EG106" i="14" s="1"/>
  <c r="EK112" i="14"/>
  <c r="AH149" i="14"/>
  <c r="AF149" i="14"/>
  <c r="AD148" i="14"/>
  <c r="AG149" i="14"/>
  <c r="AI148" i="14" l="1"/>
  <c r="AJ148" i="14"/>
  <c r="V29" i="20"/>
  <c r="V30" i="12"/>
  <c r="AO34" i="20"/>
  <c r="V33" i="20"/>
  <c r="U33" i="20"/>
  <c r="AM32" i="12"/>
  <c r="Y32" i="12"/>
  <c r="Y32" i="20"/>
  <c r="AA32" i="12"/>
  <c r="AA32" i="20"/>
  <c r="U33" i="12"/>
  <c r="AN29" i="12"/>
  <c r="EL111" i="14"/>
  <c r="BD89" i="14"/>
  <c r="BF90" i="14"/>
  <c r="CW97" i="14"/>
  <c r="CZ98" i="14"/>
  <c r="EC108" i="14"/>
  <c r="EB107" i="14"/>
  <c r="CN105" i="14"/>
  <c r="CQ105" i="14" s="1"/>
  <c r="EF105" i="14" s="1"/>
  <c r="EG105" i="14" s="1"/>
  <c r="EH109" i="14"/>
  <c r="EJ110" i="14"/>
  <c r="U31" i="20" s="1"/>
  <c r="EK111" i="14"/>
  <c r="AG148" i="14"/>
  <c r="AF148" i="14"/>
  <c r="AD147" i="14"/>
  <c r="AH148" i="14"/>
  <c r="AI147" i="14" l="1"/>
  <c r="AJ147" i="14"/>
  <c r="V28" i="20"/>
  <c r="V29" i="12"/>
  <c r="V34" i="20"/>
  <c r="AO35" i="20"/>
  <c r="U34" i="20"/>
  <c r="AN28" i="12"/>
  <c r="Y31" i="20"/>
  <c r="AM31" i="12"/>
  <c r="Y31" i="12"/>
  <c r="U32" i="12"/>
  <c r="AA31" i="20"/>
  <c r="AA31" i="12"/>
  <c r="EL110" i="14"/>
  <c r="BD88" i="14"/>
  <c r="BF89" i="14"/>
  <c r="CW96" i="14"/>
  <c r="CZ97" i="14"/>
  <c r="EC107" i="14"/>
  <c r="EB106" i="14"/>
  <c r="EB105" i="14" s="1"/>
  <c r="CN104" i="14"/>
  <c r="CQ104" i="14" s="1"/>
  <c r="EF104" i="14" s="1"/>
  <c r="EG104" i="14" s="1"/>
  <c r="EK110" i="14"/>
  <c r="EH108" i="14"/>
  <c r="EJ109" i="14"/>
  <c r="AH147" i="14"/>
  <c r="AD146" i="14"/>
  <c r="AF147" i="14"/>
  <c r="AG147" i="14"/>
  <c r="AI146" i="14" l="1"/>
  <c r="AJ146" i="14"/>
  <c r="V26" i="20"/>
  <c r="V27" i="20"/>
  <c r="AO36" i="20"/>
  <c r="V35" i="20"/>
  <c r="U35" i="20"/>
  <c r="U31" i="12"/>
  <c r="U30" i="20"/>
  <c r="AN26" i="12"/>
  <c r="AN27" i="12"/>
  <c r="V27" i="12"/>
  <c r="V28" i="12"/>
  <c r="AM30" i="12"/>
  <c r="Y30" i="12"/>
  <c r="Y30" i="20"/>
  <c r="AA30" i="12"/>
  <c r="AA30" i="20"/>
  <c r="EL109" i="14"/>
  <c r="BD87" i="14"/>
  <c r="BF88" i="14"/>
  <c r="CW95" i="14"/>
  <c r="CZ96" i="14"/>
  <c r="EC106" i="14"/>
  <c r="EB104" i="14"/>
  <c r="CN103" i="14"/>
  <c r="CQ103" i="14" s="1"/>
  <c r="EF103" i="14" s="1"/>
  <c r="EG103" i="14" s="1"/>
  <c r="EK109" i="14"/>
  <c r="EH107" i="14"/>
  <c r="EJ108" i="14"/>
  <c r="U29" i="20" s="1"/>
  <c r="EC105" i="14"/>
  <c r="AG146" i="14"/>
  <c r="AF146" i="14"/>
  <c r="AD145" i="14"/>
  <c r="AH146" i="14"/>
  <c r="AI145" i="14" l="1"/>
  <c r="AJ145" i="14"/>
  <c r="V25" i="20"/>
  <c r="V26" i="12"/>
  <c r="V36" i="20"/>
  <c r="U36" i="20"/>
  <c r="AO37" i="20"/>
  <c r="AN25" i="12"/>
  <c r="Y29" i="12"/>
  <c r="Y29" i="20"/>
  <c r="AM29" i="12"/>
  <c r="AA29" i="20"/>
  <c r="AA29" i="12"/>
  <c r="U30" i="12"/>
  <c r="EL108" i="14"/>
  <c r="BD86" i="14"/>
  <c r="BF87" i="14"/>
  <c r="CW94" i="14"/>
  <c r="CZ95" i="14"/>
  <c r="EH106" i="14"/>
  <c r="EJ107" i="14"/>
  <c r="U28" i="20" s="1"/>
  <c r="CN102" i="14"/>
  <c r="CQ102" i="14" s="1"/>
  <c r="EF102" i="14" s="1"/>
  <c r="EG102" i="14" s="1"/>
  <c r="EB103" i="14"/>
  <c r="EK108" i="14"/>
  <c r="EC104" i="14"/>
  <c r="AH145" i="14"/>
  <c r="AG145" i="14"/>
  <c r="AF145" i="14"/>
  <c r="AD144" i="14"/>
  <c r="AI144" i="14" l="1"/>
  <c r="AJ144" i="14"/>
  <c r="V24" i="20"/>
  <c r="V37" i="20"/>
  <c r="U37" i="20"/>
  <c r="AO38" i="20"/>
  <c r="AN24" i="12"/>
  <c r="V25" i="12"/>
  <c r="Y28" i="20"/>
  <c r="AM28" i="12"/>
  <c r="Y28" i="12"/>
  <c r="AA28" i="20"/>
  <c r="AA28" i="12"/>
  <c r="U29" i="12"/>
  <c r="EL107" i="14"/>
  <c r="BD85" i="14"/>
  <c r="BF86" i="14"/>
  <c r="CW93" i="14"/>
  <c r="CZ94" i="14"/>
  <c r="CN101" i="14"/>
  <c r="EK107" i="14"/>
  <c r="EB102" i="14"/>
  <c r="EH105" i="14"/>
  <c r="EJ106" i="14"/>
  <c r="AF144" i="14"/>
  <c r="AD143" i="14"/>
  <c r="AG144" i="14"/>
  <c r="AH144" i="14"/>
  <c r="EC103" i="14"/>
  <c r="AI143" i="14" l="1"/>
  <c r="AJ143" i="14"/>
  <c r="V23" i="20"/>
  <c r="V24" i="12"/>
  <c r="V38" i="20"/>
  <c r="U38" i="20"/>
  <c r="AO39" i="20"/>
  <c r="U28" i="12"/>
  <c r="U27" i="20"/>
  <c r="AN23" i="12"/>
  <c r="Y27" i="20"/>
  <c r="AM27" i="12"/>
  <c r="Y27" i="12"/>
  <c r="AA27" i="12"/>
  <c r="AA27" i="20"/>
  <c r="EL106" i="14"/>
  <c r="CW92" i="14"/>
  <c r="CZ93" i="14"/>
  <c r="CN100" i="14"/>
  <c r="CQ101" i="14"/>
  <c r="EF101" i="14" s="1"/>
  <c r="EG101" i="14" s="1"/>
  <c r="BD84" i="14"/>
  <c r="BF85" i="14"/>
  <c r="EB101" i="14"/>
  <c r="EH104" i="14"/>
  <c r="EJ105" i="14"/>
  <c r="U26" i="20" s="1"/>
  <c r="EK106" i="14"/>
  <c r="EC102" i="14"/>
  <c r="AH143" i="14"/>
  <c r="AG143" i="14"/>
  <c r="AD142" i="14"/>
  <c r="AF143" i="14"/>
  <c r="AI142" i="14" l="1"/>
  <c r="AJ142" i="14"/>
  <c r="V22" i="20"/>
  <c r="V39" i="20"/>
  <c r="U39" i="20"/>
  <c r="AO40" i="20"/>
  <c r="AN22" i="12"/>
  <c r="V23" i="12"/>
  <c r="Y26" i="12"/>
  <c r="Y26" i="20"/>
  <c r="AM26" i="12"/>
  <c r="AA26" i="20"/>
  <c r="AA26" i="12"/>
  <c r="U27" i="12"/>
  <c r="EB100" i="14"/>
  <c r="EC100" i="14" s="1"/>
  <c r="EL105" i="14"/>
  <c r="CN99" i="14"/>
  <c r="CQ100" i="14"/>
  <c r="EF100" i="14" s="1"/>
  <c r="EG100" i="14" s="1"/>
  <c r="BD83" i="14"/>
  <c r="BF84" i="14"/>
  <c r="CW91" i="14"/>
  <c r="CZ92" i="14"/>
  <c r="EH103" i="14"/>
  <c r="EJ104" i="14"/>
  <c r="U25" i="20" s="1"/>
  <c r="EK105" i="14"/>
  <c r="EC101" i="14"/>
  <c r="AF142" i="14"/>
  <c r="AD141" i="14"/>
  <c r="AG142" i="14"/>
  <c r="AH142" i="14"/>
  <c r="AI141" i="14" l="1"/>
  <c r="AJ141" i="14"/>
  <c r="V21" i="20"/>
  <c r="V40" i="20"/>
  <c r="U40" i="20"/>
  <c r="AO41" i="20"/>
  <c r="AN21" i="12"/>
  <c r="V22" i="12"/>
  <c r="EB99" i="14"/>
  <c r="EC99" i="14" s="1"/>
  <c r="Y25" i="20"/>
  <c r="AM25" i="12"/>
  <c r="Y25" i="12"/>
  <c r="AA25" i="12"/>
  <c r="AA25" i="20"/>
  <c r="U26" i="12"/>
  <c r="EL104" i="14"/>
  <c r="CW90" i="14"/>
  <c r="CZ91" i="14"/>
  <c r="BD82" i="14"/>
  <c r="BF83" i="14"/>
  <c r="CN98" i="14"/>
  <c r="CQ99" i="14"/>
  <c r="EF99" i="14" s="1"/>
  <c r="EG99" i="14" s="1"/>
  <c r="EK104" i="14"/>
  <c r="EH102" i="14"/>
  <c r="EJ103" i="14"/>
  <c r="U24" i="20" s="1"/>
  <c r="AH141" i="14"/>
  <c r="AF141" i="14"/>
  <c r="AG141" i="14"/>
  <c r="AD140" i="14"/>
  <c r="AI140" i="14" l="1"/>
  <c r="AJ140" i="14"/>
  <c r="V20" i="20"/>
  <c r="EB98" i="14"/>
  <c r="AN19" i="12" s="1"/>
  <c r="V41" i="20"/>
  <c r="U41" i="20"/>
  <c r="AO42" i="20"/>
  <c r="AN20" i="12"/>
  <c r="V21" i="12"/>
  <c r="Y24" i="20"/>
  <c r="AM24" i="12"/>
  <c r="Y24" i="12"/>
  <c r="AA24" i="20"/>
  <c r="AA24" i="12"/>
  <c r="U25" i="12"/>
  <c r="EL103" i="14"/>
  <c r="CN97" i="14"/>
  <c r="CQ98" i="14"/>
  <c r="EF98" i="14" s="1"/>
  <c r="EG98" i="14" s="1"/>
  <c r="CW89" i="14"/>
  <c r="CZ90" i="14"/>
  <c r="BD81" i="14"/>
  <c r="BF81" i="14" s="1"/>
  <c r="BF82" i="14"/>
  <c r="EH101" i="14"/>
  <c r="EJ102" i="14"/>
  <c r="U23" i="20" s="1"/>
  <c r="EK103" i="14"/>
  <c r="AF140" i="14"/>
  <c r="AD139" i="14"/>
  <c r="AH140" i="14"/>
  <c r="AG140" i="14"/>
  <c r="EB97" i="14" l="1"/>
  <c r="EC97" i="14" s="1"/>
  <c r="EC98" i="14"/>
  <c r="V20" i="12"/>
  <c r="AI139" i="14"/>
  <c r="AJ139" i="14"/>
  <c r="V19" i="20"/>
  <c r="V42" i="20"/>
  <c r="U42" i="20"/>
  <c r="AO43" i="20"/>
  <c r="Y23" i="20"/>
  <c r="AM23" i="12"/>
  <c r="Y23" i="12"/>
  <c r="AA23" i="12"/>
  <c r="AA23" i="20"/>
  <c r="U24" i="12"/>
  <c r="EL102" i="14"/>
  <c r="CW88" i="14"/>
  <c r="CZ89" i="14"/>
  <c r="CN96" i="14"/>
  <c r="CQ97" i="14"/>
  <c r="EF97" i="14" s="1"/>
  <c r="EG97" i="14" s="1"/>
  <c r="EJ101" i="14"/>
  <c r="EH100" i="14"/>
  <c r="EK102" i="14"/>
  <c r="AH139" i="14"/>
  <c r="AF139" i="14"/>
  <c r="AD138" i="14"/>
  <c r="AG139" i="14"/>
  <c r="EB96" i="14" l="1"/>
  <c r="EC96" i="14" s="1"/>
  <c r="AN18" i="12"/>
  <c r="V18" i="20"/>
  <c r="V19" i="12"/>
  <c r="AI138" i="14"/>
  <c r="AJ138" i="14"/>
  <c r="V43" i="20"/>
  <c r="U43" i="20"/>
  <c r="AO44" i="20"/>
  <c r="U23" i="12"/>
  <c r="U22" i="20"/>
  <c r="Y22" i="20"/>
  <c r="Y22" i="12"/>
  <c r="AM22" i="12"/>
  <c r="AA22" i="12"/>
  <c r="AA22" i="20"/>
  <c r="EL101" i="14"/>
  <c r="CN95" i="14"/>
  <c r="CQ96" i="14"/>
  <c r="EF96" i="14" s="1"/>
  <c r="EG96" i="14" s="1"/>
  <c r="EH99" i="14"/>
  <c r="EJ100" i="14"/>
  <c r="CW87" i="14"/>
  <c r="CZ88" i="14"/>
  <c r="EK101" i="14"/>
  <c r="AF138" i="14"/>
  <c r="AD137" i="14"/>
  <c r="AH138" i="14"/>
  <c r="AG138" i="14"/>
  <c r="AN17" i="12" l="1"/>
  <c r="EB95" i="14"/>
  <c r="EC95" i="14" s="1"/>
  <c r="V17" i="20"/>
  <c r="V18" i="12"/>
  <c r="AI137" i="14"/>
  <c r="AJ137" i="14"/>
  <c r="V17" i="12"/>
  <c r="U44" i="20"/>
  <c r="V44" i="20"/>
  <c r="AO45" i="20"/>
  <c r="U22" i="12"/>
  <c r="U21" i="20"/>
  <c r="Y21" i="12"/>
  <c r="Y21" i="20"/>
  <c r="AM21" i="12"/>
  <c r="AA21" i="12"/>
  <c r="AA21" i="20"/>
  <c r="EK100" i="14"/>
  <c r="EL100" i="14"/>
  <c r="EH98" i="14"/>
  <c r="EJ99" i="14"/>
  <c r="CW86" i="14"/>
  <c r="CZ87" i="14"/>
  <c r="CN94" i="14"/>
  <c r="CQ95" i="14"/>
  <c r="EF95" i="14" s="1"/>
  <c r="EG95" i="14" s="1"/>
  <c r="AH137" i="14"/>
  <c r="AG137" i="14"/>
  <c r="AF137" i="14"/>
  <c r="AD136" i="14"/>
  <c r="AN16" i="12" l="1"/>
  <c r="EB94" i="14"/>
  <c r="EC94" i="14" s="1"/>
  <c r="V16" i="20"/>
  <c r="AI136" i="14"/>
  <c r="AJ136" i="14"/>
  <c r="V15" i="20"/>
  <c r="V16" i="12"/>
  <c r="V45" i="20"/>
  <c r="U45" i="20"/>
  <c r="AO46" i="20"/>
  <c r="U21" i="12"/>
  <c r="U20" i="20"/>
  <c r="Y20" i="20"/>
  <c r="AM20" i="12"/>
  <c r="Y20" i="12"/>
  <c r="AA20" i="20"/>
  <c r="AA20" i="12"/>
  <c r="EK99" i="14"/>
  <c r="EL99" i="14"/>
  <c r="CW85" i="14"/>
  <c r="CZ86" i="14"/>
  <c r="CN93" i="14"/>
  <c r="CQ94" i="14"/>
  <c r="EF94" i="14" s="1"/>
  <c r="EG94" i="14" s="1"/>
  <c r="EH97" i="14"/>
  <c r="EJ98" i="14"/>
  <c r="U19" i="20" s="1"/>
  <c r="EB93" i="14"/>
  <c r="EC93" i="14" s="1"/>
  <c r="AF136" i="14"/>
  <c r="AD135" i="14"/>
  <c r="AH136" i="14"/>
  <c r="AG136" i="14"/>
  <c r="AN15" i="12" l="1"/>
  <c r="AI135" i="14"/>
  <c r="AJ135" i="14"/>
  <c r="V14" i="20"/>
  <c r="U46" i="20"/>
  <c r="V46" i="20"/>
  <c r="AO47" i="20"/>
  <c r="AN14" i="12"/>
  <c r="V15" i="12"/>
  <c r="Y19" i="20"/>
  <c r="AM19" i="12"/>
  <c r="Y19" i="12"/>
  <c r="AA19" i="20"/>
  <c r="AA19" i="12"/>
  <c r="U20" i="12"/>
  <c r="EK98" i="14"/>
  <c r="EL98" i="14"/>
  <c r="CN92" i="14"/>
  <c r="CQ93" i="14"/>
  <c r="EF93" i="14" s="1"/>
  <c r="EG93" i="14" s="1"/>
  <c r="EH96" i="14"/>
  <c r="EJ97" i="14"/>
  <c r="U18" i="20" s="1"/>
  <c r="CW84" i="14"/>
  <c r="CZ85" i="14"/>
  <c r="EB92" i="14"/>
  <c r="EC92" i="14" s="1"/>
  <c r="AH135" i="14"/>
  <c r="AG135" i="14"/>
  <c r="AF135" i="14"/>
  <c r="AD134" i="14"/>
  <c r="AI134" i="14" l="1"/>
  <c r="AJ134" i="14"/>
  <c r="V14" i="12"/>
  <c r="U19" i="12"/>
  <c r="V13" i="20"/>
  <c r="U47" i="20"/>
  <c r="V47" i="20"/>
  <c r="AO48" i="20"/>
  <c r="AN13" i="12"/>
  <c r="Y18" i="12"/>
  <c r="Y18" i="20"/>
  <c r="AM18" i="12"/>
  <c r="AA18" i="12"/>
  <c r="AA18" i="20"/>
  <c r="EK97" i="14"/>
  <c r="EL97" i="14"/>
  <c r="CN91" i="14"/>
  <c r="CQ92" i="14"/>
  <c r="EF92" i="14" s="1"/>
  <c r="EG92" i="14" s="1"/>
  <c r="EH95" i="14"/>
  <c r="EJ96" i="14"/>
  <c r="U17" i="20" s="1"/>
  <c r="CW83" i="14"/>
  <c r="CZ84" i="14"/>
  <c r="EB91" i="14"/>
  <c r="EC91" i="14" s="1"/>
  <c r="AF134" i="14"/>
  <c r="AG134" i="14"/>
  <c r="AD133" i="14"/>
  <c r="AH134" i="14"/>
  <c r="AI133" i="14" l="1"/>
  <c r="AJ133" i="14"/>
  <c r="V12" i="20"/>
  <c r="V48" i="20"/>
  <c r="U48" i="20"/>
  <c r="AO49" i="20"/>
  <c r="AN12" i="12"/>
  <c r="V13" i="12"/>
  <c r="AM17" i="12"/>
  <c r="Y17" i="20"/>
  <c r="Y17" i="12"/>
  <c r="AA17" i="12"/>
  <c r="AA17" i="20"/>
  <c r="U18" i="12"/>
  <c r="EK96" i="14"/>
  <c r="EL96" i="14"/>
  <c r="CN90" i="14"/>
  <c r="CQ91" i="14"/>
  <c r="EF91" i="14" s="1"/>
  <c r="EG91" i="14" s="1"/>
  <c r="EH94" i="14"/>
  <c r="EJ95" i="14"/>
  <c r="U16" i="20" s="1"/>
  <c r="CW82" i="14"/>
  <c r="CZ83" i="14"/>
  <c r="EB90" i="14"/>
  <c r="EC90" i="14" s="1"/>
  <c r="AF133" i="14"/>
  <c r="AD132" i="14"/>
  <c r="AH133" i="14"/>
  <c r="AG133" i="14"/>
  <c r="AI132" i="14" l="1"/>
  <c r="AJ132" i="14"/>
  <c r="V11" i="20"/>
  <c r="V49" i="20"/>
  <c r="U49" i="20"/>
  <c r="AO50" i="20"/>
  <c r="AN11" i="12"/>
  <c r="V12" i="12"/>
  <c r="Y16" i="20"/>
  <c r="AM16" i="12"/>
  <c r="Y16" i="12"/>
  <c r="AA16" i="12"/>
  <c r="AA16" i="20"/>
  <c r="U17" i="12"/>
  <c r="EK95" i="14"/>
  <c r="EL95" i="14"/>
  <c r="CN89" i="14"/>
  <c r="CQ90" i="14"/>
  <c r="EF90" i="14" s="1"/>
  <c r="EG90" i="14" s="1"/>
  <c r="EH93" i="14"/>
  <c r="EJ94" i="14"/>
  <c r="CW81" i="14"/>
  <c r="CZ81" i="14" s="1"/>
  <c r="CZ82" i="14"/>
  <c r="EB89" i="14"/>
  <c r="EC89" i="14" s="1"/>
  <c r="AH132" i="14"/>
  <c r="AG132" i="14"/>
  <c r="AD131" i="14"/>
  <c r="AF132" i="14"/>
  <c r="AI131" i="14" l="1"/>
  <c r="AJ131" i="14"/>
  <c r="V10" i="20"/>
  <c r="V50" i="20"/>
  <c r="U50" i="20"/>
  <c r="AO51" i="20"/>
  <c r="U16" i="12"/>
  <c r="U15" i="20"/>
  <c r="AN10" i="12"/>
  <c r="V11" i="12"/>
  <c r="Y15" i="20"/>
  <c r="AM15" i="12"/>
  <c r="Y15" i="12"/>
  <c r="AA15" i="20"/>
  <c r="AA15" i="12"/>
  <c r="EK94" i="14"/>
  <c r="EL94" i="14"/>
  <c r="CN88" i="14"/>
  <c r="CQ89" i="14"/>
  <c r="EF89" i="14" s="1"/>
  <c r="EG89" i="14" s="1"/>
  <c r="EH92" i="14"/>
  <c r="EJ93" i="14"/>
  <c r="U14" i="20" s="1"/>
  <c r="EB88" i="14"/>
  <c r="EC88" i="14" s="1"/>
  <c r="AF131" i="14"/>
  <c r="AD130" i="14"/>
  <c r="AG131" i="14"/>
  <c r="AH131" i="14"/>
  <c r="AI130" i="14" l="1"/>
  <c r="AJ130" i="14"/>
  <c r="V9" i="20"/>
  <c r="U51" i="20"/>
  <c r="V51" i="20"/>
  <c r="AO52" i="20"/>
  <c r="AN9" i="12"/>
  <c r="V10" i="12"/>
  <c r="AM14" i="12"/>
  <c r="Y14" i="12"/>
  <c r="Y14" i="20"/>
  <c r="AA14" i="12"/>
  <c r="AA14" i="20"/>
  <c r="U15" i="12"/>
  <c r="EK93" i="14"/>
  <c r="EL93" i="14"/>
  <c r="CN87" i="14"/>
  <c r="CQ88" i="14"/>
  <c r="EF88" i="14" s="1"/>
  <c r="EG88" i="14" s="1"/>
  <c r="EH91" i="14"/>
  <c r="EJ92" i="14"/>
  <c r="U13" i="20" s="1"/>
  <c r="EB87" i="14"/>
  <c r="EC87" i="14" s="1"/>
  <c r="AH130" i="14"/>
  <c r="AG130" i="14"/>
  <c r="AF130" i="14"/>
  <c r="AD129" i="14"/>
  <c r="AI129" i="14" l="1"/>
  <c r="AJ129" i="14"/>
  <c r="V8" i="20"/>
  <c r="V9" i="12"/>
  <c r="U52" i="20"/>
  <c r="V52" i="20"/>
  <c r="AO53" i="20"/>
  <c r="AN8" i="12"/>
  <c r="Y13" i="20"/>
  <c r="Y13" i="12"/>
  <c r="AM13" i="12"/>
  <c r="AA13" i="20"/>
  <c r="AA13" i="12"/>
  <c r="U14" i="12"/>
  <c r="EK92" i="14"/>
  <c r="EL92" i="14"/>
  <c r="CN86" i="14"/>
  <c r="CQ87" i="14"/>
  <c r="EF87" i="14" s="1"/>
  <c r="EG87" i="14" s="1"/>
  <c r="EH90" i="14"/>
  <c r="EJ91" i="14"/>
  <c r="EB86" i="14"/>
  <c r="EC86" i="14" s="1"/>
  <c r="AF129" i="14"/>
  <c r="AD128" i="14"/>
  <c r="AH129" i="14"/>
  <c r="AG129" i="14"/>
  <c r="AI128" i="14" l="1"/>
  <c r="AJ128" i="14"/>
  <c r="V7" i="20"/>
  <c r="U53" i="20"/>
  <c r="V53" i="20"/>
  <c r="AO54" i="20"/>
  <c r="U13" i="12"/>
  <c r="U12" i="20"/>
  <c r="AN7" i="12"/>
  <c r="V8" i="12"/>
  <c r="Y12" i="20"/>
  <c r="AM12" i="12"/>
  <c r="Y12" i="12"/>
  <c r="AA12" i="20"/>
  <c r="AA12" i="12"/>
  <c r="EK91" i="14"/>
  <c r="EL91" i="14"/>
  <c r="CN85" i="14"/>
  <c r="CQ86" i="14"/>
  <c r="EF86" i="14" s="1"/>
  <c r="EG86" i="14" s="1"/>
  <c r="EH89" i="14"/>
  <c r="EJ90" i="14"/>
  <c r="U11" i="20" s="1"/>
  <c r="EB85" i="14"/>
  <c r="EC85" i="14" s="1"/>
  <c r="AH128" i="14"/>
  <c r="AG128" i="14"/>
  <c r="AD127" i="14"/>
  <c r="AF128" i="14"/>
  <c r="AI127" i="14" l="1"/>
  <c r="AJ127" i="14"/>
  <c r="V6" i="20"/>
  <c r="U54" i="20"/>
  <c r="V54" i="20"/>
  <c r="AO55" i="20"/>
  <c r="AN6" i="12"/>
  <c r="V7" i="12"/>
  <c r="Y11" i="20"/>
  <c r="AM11" i="12"/>
  <c r="Y11" i="12"/>
  <c r="AA11" i="20"/>
  <c r="AA11" i="12"/>
  <c r="U12" i="12"/>
  <c r="EK90" i="14"/>
  <c r="EL90" i="14"/>
  <c r="CN84" i="14"/>
  <c r="CQ85" i="14"/>
  <c r="EF85" i="14" s="1"/>
  <c r="EG85" i="14" s="1"/>
  <c r="EH88" i="14"/>
  <c r="EJ89" i="14"/>
  <c r="U10" i="20" s="1"/>
  <c r="EB84" i="14"/>
  <c r="EC84" i="14" s="1"/>
  <c r="AH127" i="14"/>
  <c r="AG127" i="14"/>
  <c r="AF127" i="14"/>
  <c r="AD126" i="14"/>
  <c r="AI126" i="14" l="1"/>
  <c r="AJ126" i="14"/>
  <c r="V5" i="20"/>
  <c r="U55" i="20"/>
  <c r="V55" i="20"/>
  <c r="AO56" i="20"/>
  <c r="AN5" i="12"/>
  <c r="V6" i="12"/>
  <c r="Y10" i="12"/>
  <c r="Y10" i="20"/>
  <c r="AM10" i="12"/>
  <c r="AA10" i="12"/>
  <c r="AA10" i="20"/>
  <c r="U11" i="12"/>
  <c r="EK89" i="14"/>
  <c r="EL89" i="14"/>
  <c r="CN83" i="14"/>
  <c r="CQ84" i="14"/>
  <c r="EF84" i="14" s="1"/>
  <c r="EG84" i="14" s="1"/>
  <c r="EH87" i="14"/>
  <c r="EJ88" i="14"/>
  <c r="EB83" i="14"/>
  <c r="EC83" i="14" s="1"/>
  <c r="AF126" i="14"/>
  <c r="AG126" i="14"/>
  <c r="AH126" i="14"/>
  <c r="AD125" i="14"/>
  <c r="AI125" i="14" l="1"/>
  <c r="AJ125" i="14"/>
  <c r="V4" i="20"/>
  <c r="V56" i="20"/>
  <c r="U56" i="20"/>
  <c r="AO57" i="20"/>
  <c r="U10" i="12"/>
  <c r="U9" i="20"/>
  <c r="AN4" i="12"/>
  <c r="V5" i="12"/>
  <c r="Y9" i="12"/>
  <c r="Y9" i="20"/>
  <c r="AM9" i="12"/>
  <c r="AA9" i="12"/>
  <c r="AA9" i="20"/>
  <c r="EK88" i="14"/>
  <c r="EL88" i="14"/>
  <c r="CN82" i="14"/>
  <c r="CQ83" i="14"/>
  <c r="EF83" i="14" s="1"/>
  <c r="EG83" i="14" s="1"/>
  <c r="EH86" i="14"/>
  <c r="EJ87" i="14"/>
  <c r="U8" i="20" s="1"/>
  <c r="EB82" i="14"/>
  <c r="EC82" i="14" s="1"/>
  <c r="AG125" i="14"/>
  <c r="AF125" i="14"/>
  <c r="AD124" i="14"/>
  <c r="AH125" i="14"/>
  <c r="AI124" i="14" l="1"/>
  <c r="AJ124" i="14"/>
  <c r="V3" i="20"/>
  <c r="U57" i="20"/>
  <c r="V57" i="20"/>
  <c r="AO58" i="20"/>
  <c r="AN3" i="12"/>
  <c r="V4" i="12"/>
  <c r="Y8" i="20"/>
  <c r="AM8" i="12"/>
  <c r="Y8" i="12"/>
  <c r="AA8" i="12"/>
  <c r="AA8" i="20"/>
  <c r="U9" i="12"/>
  <c r="EK87" i="14"/>
  <c r="EL87" i="14"/>
  <c r="CN81" i="14"/>
  <c r="CQ81" i="14" s="1"/>
  <c r="EF81" i="14" s="1"/>
  <c r="CQ82" i="14"/>
  <c r="EF82" i="14" s="1"/>
  <c r="EG82" i="14" s="1"/>
  <c r="EH85" i="14"/>
  <c r="EJ86" i="14"/>
  <c r="U7" i="20" s="1"/>
  <c r="EB81" i="14"/>
  <c r="AH124" i="14"/>
  <c r="AG124" i="14"/>
  <c r="AD123" i="14"/>
  <c r="AF124" i="14"/>
  <c r="EC81" i="14" l="1"/>
  <c r="EC190" i="14" s="1"/>
  <c r="EG81" i="14"/>
  <c r="AI123" i="14"/>
  <c r="AJ123" i="14"/>
  <c r="V3" i="12"/>
  <c r="V2" i="20"/>
  <c r="V58" i="20"/>
  <c r="U58" i="20"/>
  <c r="AO59" i="20"/>
  <c r="AN2" i="12"/>
  <c r="Y7" i="20"/>
  <c r="AM7" i="12"/>
  <c r="Y7" i="12"/>
  <c r="AA7" i="20"/>
  <c r="AA7" i="12"/>
  <c r="U8" i="12"/>
  <c r="EK86" i="14"/>
  <c r="EL86" i="14"/>
  <c r="EH84" i="14"/>
  <c r="EJ85" i="14"/>
  <c r="U6" i="20" s="1"/>
  <c r="AF123" i="14"/>
  <c r="AD122" i="14"/>
  <c r="AH123" i="14"/>
  <c r="AG123" i="14"/>
  <c r="AI122" i="14" l="1"/>
  <c r="AJ122" i="14"/>
  <c r="U59" i="20"/>
  <c r="V59" i="20"/>
  <c r="AO60" i="20"/>
  <c r="Y6" i="20"/>
  <c r="Y6" i="12"/>
  <c r="AM6" i="12"/>
  <c r="AA6" i="12"/>
  <c r="AA6" i="20"/>
  <c r="U7" i="12"/>
  <c r="EK85" i="14"/>
  <c r="EL85" i="14"/>
  <c r="EH83" i="14"/>
  <c r="EJ84" i="14"/>
  <c r="AG122" i="14"/>
  <c r="AD121" i="14"/>
  <c r="AF122" i="14"/>
  <c r="AH122" i="14"/>
  <c r="AI121" i="14" l="1"/>
  <c r="AJ121" i="14"/>
  <c r="V60" i="20"/>
  <c r="U60" i="20"/>
  <c r="AO61" i="20"/>
  <c r="U6" i="12"/>
  <c r="U5" i="20"/>
  <c r="Y5" i="20"/>
  <c r="AM5" i="12"/>
  <c r="Y5" i="12"/>
  <c r="AA5" i="20"/>
  <c r="AA5" i="12"/>
  <c r="EK84" i="14"/>
  <c r="EL84" i="14"/>
  <c r="EH82" i="14"/>
  <c r="EJ83" i="14"/>
  <c r="U4" i="20" s="1"/>
  <c r="AH121" i="14"/>
  <c r="AD120" i="14"/>
  <c r="AG121" i="14"/>
  <c r="AF121" i="14"/>
  <c r="AI120" i="14" l="1"/>
  <c r="AJ120" i="14"/>
  <c r="V61" i="20"/>
  <c r="U61" i="20"/>
  <c r="AO62" i="20"/>
  <c r="Y4" i="20"/>
  <c r="AM4" i="12"/>
  <c r="Y4" i="12"/>
  <c r="AA4" i="20"/>
  <c r="AA4" i="12"/>
  <c r="U5" i="12"/>
  <c r="EK83" i="14"/>
  <c r="EL83" i="14"/>
  <c r="EH81" i="14"/>
  <c r="EJ81" i="14" s="1"/>
  <c r="U2" i="20" s="1"/>
  <c r="EJ82" i="14"/>
  <c r="U3" i="20" s="1"/>
  <c r="AH120" i="14"/>
  <c r="AG120" i="14"/>
  <c r="AF120" i="14"/>
  <c r="AD119" i="14"/>
  <c r="AI119" i="14" l="1"/>
  <c r="AJ119" i="14"/>
  <c r="V62" i="20"/>
  <c r="AO63" i="20"/>
  <c r="U62" i="20"/>
  <c r="Y3" i="20"/>
  <c r="AM3" i="12"/>
  <c r="Y3" i="12"/>
  <c r="U3" i="12"/>
  <c r="AA3" i="20"/>
  <c r="AA3" i="12"/>
  <c r="Y2" i="12"/>
  <c r="AM2" i="12"/>
  <c r="Y2" i="20"/>
  <c r="AA2" i="12"/>
  <c r="AA2" i="20"/>
  <c r="U4" i="12"/>
  <c r="EK82" i="14"/>
  <c r="EL82" i="14"/>
  <c r="EK81" i="14"/>
  <c r="EL81" i="14"/>
  <c r="AF119" i="14"/>
  <c r="AD118" i="14"/>
  <c r="AG119" i="14"/>
  <c r="AH119" i="14"/>
  <c r="AI118" i="14" l="1"/>
  <c r="AJ118" i="14"/>
  <c r="U63" i="20"/>
  <c r="AO64" i="20"/>
  <c r="V63" i="20"/>
  <c r="EC191" i="14"/>
  <c r="AH118" i="14"/>
  <c r="AG118" i="14"/>
  <c r="AF118" i="14"/>
  <c r="AD117" i="14"/>
  <c r="AI117" i="14" l="1"/>
  <c r="AJ117" i="14"/>
  <c r="U64" i="20"/>
  <c r="AO65" i="20"/>
  <c r="V64" i="20"/>
  <c r="AF117" i="14"/>
  <c r="AD116" i="14"/>
  <c r="AH117" i="14"/>
  <c r="AG117" i="14"/>
  <c r="AI116" i="14" l="1"/>
  <c r="AJ116" i="14"/>
  <c r="V65" i="20"/>
  <c r="U65" i="20"/>
  <c r="AO66" i="20"/>
  <c r="AH116" i="14"/>
  <c r="AG116" i="14"/>
  <c r="AD115" i="14"/>
  <c r="AI115" i="14" l="1"/>
  <c r="AJ115" i="14"/>
  <c r="V66" i="20"/>
  <c r="U66" i="20"/>
  <c r="AO67" i="20"/>
  <c r="AG115" i="14"/>
  <c r="AD114" i="14"/>
  <c r="AH115" i="14"/>
  <c r="AI114" i="14" l="1"/>
  <c r="AJ114" i="14"/>
  <c r="AO68" i="20"/>
  <c r="V67" i="20"/>
  <c r="U67" i="20"/>
  <c r="AG114" i="14"/>
  <c r="AH114" i="14"/>
  <c r="AD113" i="14"/>
  <c r="AI113" i="14" l="1"/>
  <c r="AJ113" i="14"/>
  <c r="V68" i="20"/>
  <c r="U68" i="20"/>
  <c r="AO69" i="20"/>
  <c r="AG113" i="14"/>
  <c r="AH113" i="14"/>
  <c r="AD112" i="14"/>
  <c r="AI112" i="14" l="1"/>
  <c r="AJ112" i="14"/>
  <c r="V69" i="20"/>
  <c r="U69" i="20"/>
  <c r="AO70" i="20"/>
  <c r="AG112" i="14"/>
  <c r="AH112" i="14"/>
  <c r="AD111" i="14"/>
  <c r="AI111" i="14" l="1"/>
  <c r="AJ111" i="14"/>
  <c r="U70" i="20"/>
  <c r="AO71" i="20"/>
  <c r="V70" i="20"/>
  <c r="AG111" i="14"/>
  <c r="AH111" i="14"/>
  <c r="AD110" i="14"/>
  <c r="AI110" i="14" l="1"/>
  <c r="AJ110" i="14"/>
  <c r="U71" i="20"/>
  <c r="V71" i="20"/>
  <c r="AO72" i="20"/>
  <c r="AG110" i="14"/>
  <c r="AH110" i="14"/>
  <c r="AD109" i="14"/>
  <c r="AI109" i="14" l="1"/>
  <c r="AJ109" i="14"/>
  <c r="U72" i="20"/>
  <c r="V72" i="20"/>
  <c r="AO73" i="20"/>
  <c r="AG109" i="14"/>
  <c r="AH109" i="14"/>
  <c r="AD108" i="14"/>
  <c r="AI108" i="14" l="1"/>
  <c r="AJ108" i="14"/>
  <c r="U73" i="20"/>
  <c r="V73" i="20"/>
  <c r="AO74" i="20"/>
  <c r="AG108" i="14"/>
  <c r="AH108" i="14"/>
  <c r="AD107" i="14"/>
  <c r="AI107" i="14" l="1"/>
  <c r="AJ107" i="14"/>
  <c r="U74" i="20"/>
  <c r="AO75" i="20"/>
  <c r="V74" i="20"/>
  <c r="AG107" i="14"/>
  <c r="AH107" i="14"/>
  <c r="AD106" i="14"/>
  <c r="AI106" i="14" l="1"/>
  <c r="AJ106" i="14"/>
  <c r="V75" i="20"/>
  <c r="AO76" i="20"/>
  <c r="U75" i="20"/>
  <c r="AG106" i="14"/>
  <c r="AH106" i="14"/>
  <c r="AD105" i="14"/>
  <c r="AI105" i="14" l="1"/>
  <c r="AJ105" i="14"/>
  <c r="U76" i="20"/>
  <c r="V76" i="20"/>
  <c r="AO77" i="20"/>
  <c r="AO78" i="20" s="1"/>
  <c r="AG105" i="14"/>
  <c r="AH105" i="14"/>
  <c r="AD104" i="14"/>
  <c r="AO79" i="20" l="1"/>
  <c r="U78" i="20"/>
  <c r="V78" i="20"/>
  <c r="AI104" i="14"/>
  <c r="AJ104" i="14"/>
  <c r="U77" i="20"/>
  <c r="V77" i="20"/>
  <c r="AH104" i="14"/>
  <c r="AG104" i="14"/>
  <c r="AD103" i="14"/>
  <c r="AO80" i="20" l="1"/>
  <c r="V79" i="20"/>
  <c r="U79" i="20"/>
  <c r="AI103" i="14"/>
  <c r="AJ103" i="14"/>
  <c r="AH103" i="14"/>
  <c r="AG103" i="14"/>
  <c r="AD102" i="14"/>
  <c r="AO81" i="20" l="1"/>
  <c r="U80" i="20"/>
  <c r="V80" i="20"/>
  <c r="AI102" i="14"/>
  <c r="AJ102" i="14"/>
  <c r="AH102" i="14"/>
  <c r="AG102" i="14"/>
  <c r="AD101" i="14"/>
  <c r="U81" i="20" l="1"/>
  <c r="AO82" i="20"/>
  <c r="V81" i="20"/>
  <c r="AI101" i="14"/>
  <c r="AJ101" i="14"/>
  <c r="AH101" i="14"/>
  <c r="AG101" i="14"/>
  <c r="AD100" i="14"/>
  <c r="AO83" i="20" l="1"/>
  <c r="U82" i="20"/>
  <c r="V82" i="20"/>
  <c r="AI100" i="14"/>
  <c r="AJ100" i="14"/>
  <c r="AD99" i="14"/>
  <c r="AH100" i="14"/>
  <c r="AG100" i="14"/>
  <c r="AO84" i="20" l="1"/>
  <c r="U83" i="20"/>
  <c r="V83" i="20"/>
  <c r="AI99" i="14"/>
  <c r="AJ99" i="14"/>
  <c r="AD98" i="14"/>
  <c r="AG99" i="14"/>
  <c r="AH99" i="14"/>
  <c r="AO85" i="20" l="1"/>
  <c r="U84" i="20"/>
  <c r="V84" i="20"/>
  <c r="AI98" i="14"/>
  <c r="AJ98" i="14"/>
  <c r="AG98" i="14"/>
  <c r="AH98" i="14"/>
  <c r="AD97" i="14"/>
  <c r="AO86" i="20" l="1"/>
  <c r="U85" i="20"/>
  <c r="V85" i="20"/>
  <c r="AI97" i="14"/>
  <c r="AJ97" i="14"/>
  <c r="AH97" i="14"/>
  <c r="AG97" i="14"/>
  <c r="AD96" i="14"/>
  <c r="AO87" i="20" l="1"/>
  <c r="U86" i="20"/>
  <c r="V86" i="20"/>
  <c r="AI96" i="14"/>
  <c r="AJ96" i="14"/>
  <c r="AD95" i="14"/>
  <c r="AH96" i="14"/>
  <c r="AG96" i="14"/>
  <c r="AO88" i="20" l="1"/>
  <c r="U87" i="20"/>
  <c r="V87" i="20"/>
  <c r="AI95" i="14"/>
  <c r="AJ95" i="14"/>
  <c r="AD94" i="14"/>
  <c r="AG95" i="14"/>
  <c r="AH95" i="14"/>
  <c r="AO89" i="20" l="1"/>
  <c r="U88" i="20"/>
  <c r="V88" i="20"/>
  <c r="AI94" i="14"/>
  <c r="AJ94" i="14"/>
  <c r="AG94" i="14"/>
  <c r="AD93" i="14"/>
  <c r="AH94" i="14"/>
  <c r="AO90" i="20" l="1"/>
  <c r="U89" i="20"/>
  <c r="V89" i="20"/>
  <c r="AI93" i="14"/>
  <c r="AJ93" i="14"/>
  <c r="AH93" i="14"/>
  <c r="AG93" i="14"/>
  <c r="AD92" i="14"/>
  <c r="AO91" i="20" l="1"/>
  <c r="V90" i="20"/>
  <c r="U90" i="20"/>
  <c r="AI92" i="14"/>
  <c r="AJ92" i="14"/>
  <c r="AD91" i="14"/>
  <c r="AH92" i="14"/>
  <c r="AG92" i="14"/>
  <c r="AO92" i="20" l="1"/>
  <c r="V91" i="20"/>
  <c r="U91" i="20"/>
  <c r="AI91" i="14"/>
  <c r="AJ91" i="14"/>
  <c r="AD90" i="14"/>
  <c r="AG91" i="14"/>
  <c r="AH91" i="14"/>
  <c r="AO93" i="20" l="1"/>
  <c r="U92" i="20"/>
  <c r="V92" i="20"/>
  <c r="AI90" i="14"/>
  <c r="AJ90" i="14"/>
  <c r="AG90" i="14"/>
  <c r="AD89" i="14"/>
  <c r="AH90" i="14"/>
  <c r="AO94" i="20" l="1"/>
  <c r="U93" i="20"/>
  <c r="V93" i="20"/>
  <c r="AI89" i="14"/>
  <c r="AJ89" i="14"/>
  <c r="AH89" i="14"/>
  <c r="AG89" i="14"/>
  <c r="AD88" i="14"/>
  <c r="AO95" i="20" l="1"/>
  <c r="V94" i="20"/>
  <c r="U94" i="20"/>
  <c r="AI88" i="14"/>
  <c r="AJ88" i="14"/>
  <c r="AD87" i="14"/>
  <c r="AH88" i="14"/>
  <c r="AG88" i="14"/>
  <c r="AO96" i="20" l="1"/>
  <c r="U95" i="20"/>
  <c r="V95" i="20"/>
  <c r="AI87" i="14"/>
  <c r="AJ87" i="14"/>
  <c r="AD86" i="14"/>
  <c r="AG87" i="14"/>
  <c r="AH87" i="14"/>
  <c r="AO97" i="20" l="1"/>
  <c r="V96" i="20"/>
  <c r="U96" i="20"/>
  <c r="AI86" i="14"/>
  <c r="AJ86" i="14"/>
  <c r="AG86" i="14"/>
  <c r="AD85" i="14"/>
  <c r="AH86" i="14"/>
  <c r="AO98" i="20" l="1"/>
  <c r="U97" i="20"/>
  <c r="V97" i="20"/>
  <c r="AI85" i="14"/>
  <c r="AJ85" i="14"/>
  <c r="AH85" i="14"/>
  <c r="AG85" i="14"/>
  <c r="AD84" i="14"/>
  <c r="AO99" i="20" l="1"/>
  <c r="V98" i="20"/>
  <c r="U98" i="20"/>
  <c r="AI84" i="14"/>
  <c r="AJ84" i="14"/>
  <c r="AD83" i="14"/>
  <c r="AH84" i="14"/>
  <c r="AG84" i="14"/>
  <c r="AO100" i="20" l="1"/>
  <c r="V99" i="20"/>
  <c r="U99" i="20"/>
  <c r="AI83" i="14"/>
  <c r="AJ83" i="14"/>
  <c r="AD82" i="14"/>
  <c r="AH83" i="14"/>
  <c r="AG83" i="14"/>
  <c r="AO101" i="20" l="1"/>
  <c r="U100" i="20"/>
  <c r="V100" i="20"/>
  <c r="AI82" i="14"/>
  <c r="AJ82" i="14"/>
  <c r="AG82" i="14"/>
  <c r="AH82" i="14"/>
  <c r="AD81" i="14"/>
  <c r="AO102" i="20" l="1"/>
  <c r="V101" i="20"/>
  <c r="U101" i="20"/>
  <c r="AI81" i="14"/>
  <c r="AI189" i="14" s="1"/>
  <c r="C199" i="14" s="1"/>
  <c r="C198" i="14" s="1"/>
  <c r="C195" i="14" s="1"/>
  <c r="AJ81" i="14"/>
  <c r="AI190" i="14" s="1"/>
  <c r="C197" i="14" s="1"/>
  <c r="C196" i="14" s="1"/>
  <c r="C194" i="14" s="1"/>
  <c r="AH81" i="14"/>
  <c r="AG81" i="14"/>
  <c r="AD80" i="14"/>
  <c r="AO103" i="20" l="1"/>
  <c r="V102" i="20"/>
  <c r="U102" i="20"/>
  <c r="AG80" i="14"/>
  <c r="AD79" i="14"/>
  <c r="AH80" i="14"/>
  <c r="AO104" i="20" l="1"/>
  <c r="U103" i="20"/>
  <c r="V103" i="20"/>
  <c r="AD78" i="14"/>
  <c r="AH79" i="14"/>
  <c r="AG79" i="14"/>
  <c r="AO105" i="20" l="1"/>
  <c r="U104" i="20"/>
  <c r="V104" i="20"/>
  <c r="AH78" i="14"/>
  <c r="AG78" i="14"/>
  <c r="AD77" i="14"/>
  <c r="U105" i="20" l="1"/>
  <c r="V105" i="20"/>
  <c r="AH77" i="14"/>
  <c r="AG77" i="14"/>
  <c r="AD76" i="14"/>
  <c r="AG76" i="14" l="1"/>
  <c r="AD75" i="14"/>
  <c r="AH76" i="14"/>
  <c r="AH75" i="14" l="1"/>
  <c r="AG75" i="14"/>
  <c r="AD74" i="14"/>
  <c r="AH74" i="14" l="1"/>
  <c r="AG74" i="14"/>
  <c r="AD73" i="14"/>
  <c r="AH73" i="14" l="1"/>
  <c r="AG73" i="14"/>
  <c r="AD72" i="14"/>
  <c r="AG72" i="14" l="1"/>
  <c r="AD71" i="14"/>
  <c r="AH72" i="14"/>
  <c r="AD70" i="14" l="1"/>
  <c r="AH71" i="14"/>
  <c r="AG71" i="14"/>
  <c r="AH70" i="14" l="1"/>
  <c r="AG70" i="14"/>
  <c r="AD69" i="14"/>
  <c r="AH69" i="14" l="1"/>
  <c r="AG69" i="14"/>
  <c r="AD68" i="14"/>
  <c r="AG68" i="14" l="1"/>
  <c r="AD67" i="14"/>
  <c r="AH68" i="14"/>
  <c r="AH67" i="14" l="1"/>
  <c r="AG67" i="14"/>
  <c r="AD66" i="14"/>
  <c r="AH66" i="14" l="1"/>
  <c r="AG66" i="14"/>
  <c r="AD65" i="14"/>
  <c r="AH65" i="14" l="1"/>
  <c r="AG65" i="14"/>
  <c r="AD64" i="14"/>
  <c r="AG64" i="14" l="1"/>
  <c r="AD63" i="14"/>
  <c r="AH64" i="14"/>
  <c r="AD62" i="14" l="1"/>
  <c r="AG63" i="14"/>
  <c r="AH63" i="14"/>
  <c r="AH62" i="14" l="1"/>
  <c r="AG62" i="14"/>
  <c r="AD61" i="14"/>
  <c r="AG61" i="14" l="1"/>
  <c r="AD60" i="14"/>
  <c r="AH61" i="14"/>
  <c r="AG60" i="14" l="1"/>
  <c r="AD59" i="14"/>
  <c r="AH60" i="14"/>
  <c r="AG59" i="14" l="1"/>
  <c r="AD58" i="14"/>
  <c r="AH59" i="14"/>
  <c r="AH58" i="14" l="1"/>
  <c r="AG58" i="14"/>
  <c r="AD57" i="14"/>
  <c r="AG57" i="14" l="1"/>
  <c r="AD56" i="14"/>
  <c r="AH57" i="14"/>
  <c r="AH56" i="14" l="1"/>
  <c r="AG56" i="14"/>
  <c r="AD55" i="14"/>
  <c r="AH55" i="14" l="1"/>
  <c r="AG55" i="14"/>
  <c r="AD54" i="14"/>
  <c r="AH54" i="14" l="1"/>
  <c r="AD53" i="14"/>
  <c r="AG54" i="14"/>
  <c r="AG53" i="14" l="1"/>
  <c r="AD52" i="14"/>
  <c r="AH53" i="14"/>
  <c r="AH52" i="14" l="1"/>
  <c r="AG52" i="14"/>
  <c r="AD51" i="14"/>
  <c r="AH51" i="14" l="1"/>
  <c r="AG51" i="14"/>
  <c r="AD50" i="14"/>
  <c r="AH50" i="14" l="1"/>
  <c r="AD49" i="14"/>
  <c r="AG50" i="14"/>
  <c r="AG49" i="14" l="1"/>
  <c r="AD48" i="14"/>
  <c r="AH49" i="14"/>
  <c r="AD47" i="14" l="1"/>
  <c r="AH48" i="14"/>
  <c r="AG48" i="14"/>
  <c r="AD46" i="14" l="1"/>
  <c r="AH47" i="14"/>
  <c r="AG47" i="14"/>
  <c r="AH46" i="14" l="1"/>
  <c r="AD45" i="14"/>
  <c r="AG46" i="14"/>
  <c r="AG45" i="14" l="1"/>
  <c r="AD44" i="14"/>
  <c r="AH45" i="14"/>
  <c r="AD43" i="14" l="1"/>
  <c r="AH44" i="14"/>
  <c r="AG44" i="14"/>
  <c r="AH43" i="14" l="1"/>
  <c r="AG43" i="14"/>
  <c r="AD42" i="14"/>
  <c r="AH42" i="14" l="1"/>
  <c r="AG42" i="14"/>
  <c r="AD41" i="14"/>
  <c r="AG41" i="14" l="1"/>
  <c r="AD40" i="14"/>
  <c r="AH41" i="14"/>
  <c r="FG37" i="13"/>
  <c r="FG36" i="13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22" i="20"/>
  <c r="J195" i="3"/>
  <c r="U468" i="3"/>
  <c r="U465" i="3"/>
  <c r="U462" i="3"/>
  <c r="U459" i="3"/>
  <c r="U456" i="3"/>
  <c r="U453" i="3"/>
  <c r="U450" i="3"/>
  <c r="U447" i="3"/>
  <c r="U444" i="3"/>
  <c r="U441" i="3"/>
  <c r="U438" i="3"/>
  <c r="U435" i="3"/>
  <c r="U432" i="3"/>
  <c r="U429" i="3"/>
  <c r="U426" i="3"/>
  <c r="U423" i="3"/>
  <c r="U420" i="3"/>
  <c r="U417" i="3"/>
  <c r="U414" i="3"/>
  <c r="U411" i="3"/>
  <c r="U408" i="3"/>
  <c r="U405" i="3"/>
  <c r="U402" i="3"/>
  <c r="U399" i="3"/>
  <c r="U396" i="3"/>
  <c r="U393" i="3"/>
  <c r="U390" i="3"/>
  <c r="U387" i="3"/>
  <c r="U384" i="3"/>
  <c r="U381" i="3"/>
  <c r="U378" i="3"/>
  <c r="U375" i="3"/>
  <c r="U372" i="3"/>
  <c r="U369" i="3"/>
  <c r="U366" i="3"/>
  <c r="U363" i="3"/>
  <c r="U360" i="3"/>
  <c r="U357" i="3"/>
  <c r="U354" i="3"/>
  <c r="U351" i="3"/>
  <c r="U348" i="3"/>
  <c r="U345" i="3"/>
  <c r="U342" i="3"/>
  <c r="U339" i="3"/>
  <c r="U336" i="3"/>
  <c r="U333" i="3"/>
  <c r="U330" i="3"/>
  <c r="U327" i="3"/>
  <c r="U324" i="3"/>
  <c r="U321" i="3"/>
  <c r="U318" i="3"/>
  <c r="U315" i="3"/>
  <c r="U312" i="3"/>
  <c r="U309" i="3"/>
  <c r="U306" i="3"/>
  <c r="U303" i="3"/>
  <c r="U300" i="3"/>
  <c r="U297" i="3"/>
  <c r="U294" i="3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22" i="20"/>
  <c r="AH40" i="14" l="1"/>
  <c r="AD39" i="14"/>
  <c r="AG40" i="14"/>
  <c r="AH39" i="14" l="1"/>
  <c r="AD38" i="14"/>
  <c r="AG39" i="14"/>
  <c r="AH38" i="14" l="1"/>
  <c r="AG38" i="14"/>
  <c r="AD37" i="14"/>
  <c r="AG37" i="14" l="1"/>
  <c r="AD36" i="14"/>
  <c r="AH37" i="14"/>
  <c r="AH36" i="14" l="1"/>
  <c r="AG36" i="14"/>
  <c r="AD35" i="14"/>
  <c r="AH35" i="14" l="1"/>
  <c r="AG35" i="14"/>
  <c r="AD34" i="14"/>
  <c r="AH34" i="14" l="1"/>
  <c r="AG34" i="14"/>
  <c r="AD33" i="14"/>
  <c r="AG33" i="14" l="1"/>
  <c r="AD32" i="14"/>
  <c r="AH33" i="14"/>
  <c r="AH32" i="14" l="1"/>
  <c r="AD31" i="14"/>
  <c r="AG32" i="14"/>
  <c r="AH31" i="14" l="1"/>
  <c r="AG31" i="14"/>
  <c r="AD30" i="14"/>
  <c r="AH30" i="14" l="1"/>
  <c r="AG30" i="14"/>
  <c r="AD29" i="14"/>
  <c r="AG29" i="14" l="1"/>
  <c r="AD28" i="14"/>
  <c r="AH29" i="14"/>
  <c r="AD27" i="14" l="1"/>
  <c r="AH28" i="14"/>
  <c r="AG28" i="14"/>
  <c r="AH27" i="14" l="1"/>
  <c r="AG27" i="14"/>
  <c r="AD26" i="14"/>
  <c r="AH26" i="14" l="1"/>
  <c r="AG26" i="14"/>
  <c r="AD25" i="14"/>
  <c r="AG25" i="14" l="1"/>
  <c r="AD24" i="14"/>
  <c r="AH25" i="14"/>
  <c r="AH24" i="14" l="1"/>
  <c r="AD23" i="14"/>
  <c r="AG24" i="14"/>
  <c r="AH23" i="14" l="1"/>
  <c r="AG23" i="14"/>
  <c r="AD22" i="14"/>
  <c r="AH22" i="14" l="1"/>
  <c r="AG22" i="14"/>
  <c r="AD21" i="14"/>
  <c r="AG21" i="14" l="1"/>
  <c r="AD20" i="14"/>
  <c r="AH21" i="14"/>
  <c r="AD19" i="14" l="1"/>
  <c r="AH20" i="14"/>
  <c r="AG20" i="14"/>
  <c r="AH19" i="14" l="1"/>
  <c r="AG19" i="14"/>
  <c r="AD18" i="14"/>
  <c r="AH18" i="14" l="1"/>
  <c r="AG18" i="14"/>
  <c r="AD17" i="14"/>
  <c r="AG17" i="14" l="1"/>
  <c r="AD16" i="14"/>
  <c r="AH17" i="14"/>
  <c r="AH16" i="14" l="1"/>
  <c r="AG16" i="14"/>
  <c r="AD15" i="14"/>
  <c r="AH15" i="14" l="1"/>
  <c r="AG15" i="14"/>
  <c r="AD14" i="14"/>
  <c r="AH14" i="14" l="1"/>
  <c r="AG14" i="14"/>
  <c r="AD13" i="14"/>
  <c r="AG13" i="14" l="1"/>
  <c r="AD12" i="14"/>
  <c r="AH13" i="14"/>
  <c r="AG12" i="14" l="1"/>
  <c r="AD11" i="14"/>
  <c r="AH12" i="14"/>
  <c r="AH11" i="14" l="1"/>
  <c r="AG11" i="14"/>
  <c r="AD10" i="14"/>
  <c r="AH10" i="14" l="1"/>
  <c r="AG10" i="14"/>
  <c r="AD9" i="14"/>
  <c r="AG9" i="14" l="1"/>
  <c r="AD8" i="14"/>
  <c r="AH9" i="14"/>
  <c r="AH8" i="14" l="1"/>
  <c r="AD7" i="14"/>
  <c r="AG8" i="14"/>
  <c r="AH7" i="14" l="1"/>
  <c r="AG7" i="14"/>
  <c r="AD6" i="14"/>
  <c r="AH6" i="14" l="1"/>
  <c r="AG6" i="14"/>
  <c r="AD5" i="14"/>
  <c r="AG5" i="14" l="1"/>
  <c r="AH5" i="14"/>
  <c r="Q60" i="20"/>
  <c r="P28" i="20"/>
  <c r="P60" i="20"/>
  <c r="P38" i="20"/>
  <c r="P66" i="20"/>
  <c r="O59" i="20"/>
  <c r="Q48" i="20"/>
  <c r="O76" i="20"/>
  <c r="Q49" i="20"/>
  <c r="Q54" i="20"/>
  <c r="P32" i="20"/>
  <c r="Q38" i="20"/>
  <c r="Q68" i="20"/>
  <c r="Q69" i="20"/>
  <c r="Q58" i="20"/>
  <c r="O49" i="20"/>
  <c r="O52" i="20"/>
  <c r="O38" i="20"/>
  <c r="O74" i="20"/>
  <c r="O68" i="20"/>
  <c r="Q45" i="20"/>
  <c r="Q77" i="20"/>
  <c r="O71" i="20"/>
  <c r="Q50" i="20"/>
  <c r="P45" i="20"/>
  <c r="P55" i="20"/>
  <c r="O37" i="20"/>
  <c r="O36" i="20"/>
  <c r="O73" i="20"/>
  <c r="Q34" i="20"/>
  <c r="O62" i="20"/>
  <c r="Q55" i="20"/>
  <c r="P75" i="20"/>
  <c r="P42" i="20"/>
  <c r="O42" i="20"/>
  <c r="O55" i="20"/>
  <c r="O24" i="20"/>
  <c r="Q43" i="20"/>
  <c r="O33" i="20"/>
  <c r="O69" i="20"/>
  <c r="O58" i="20"/>
  <c r="Q61" i="20"/>
  <c r="Q66" i="20"/>
  <c r="P61" i="20"/>
  <c r="P39" i="20"/>
  <c r="O53" i="20"/>
  <c r="O50" i="20"/>
  <c r="Q44" i="20"/>
  <c r="O35" i="20"/>
  <c r="P44" i="20"/>
  <c r="P70" i="20"/>
  <c r="Q64" i="20"/>
  <c r="Q65" i="20"/>
  <c r="Q70" i="20"/>
  <c r="Q32" i="20"/>
  <c r="O48" i="20"/>
  <c r="O67" i="20"/>
  <c r="Q71" i="20"/>
  <c r="Q62" i="20"/>
  <c r="P33" i="20"/>
  <c r="P59" i="20"/>
  <c r="O27" i="20"/>
  <c r="O51" i="20"/>
  <c r="Q27" i="20"/>
  <c r="O29" i="20"/>
  <c r="P27" i="20"/>
  <c r="Q53" i="20"/>
  <c r="Q47" i="20"/>
  <c r="P34" i="20"/>
  <c r="Q28" i="20"/>
  <c r="Q29" i="20"/>
  <c r="O44" i="20"/>
  <c r="P64" i="20"/>
  <c r="P25" i="20"/>
  <c r="Q63" i="20"/>
  <c r="P36" i="20"/>
  <c r="P53" i="20"/>
  <c r="O45" i="20"/>
  <c r="Q42" i="20"/>
  <c r="Q72" i="20"/>
  <c r="Q40" i="20"/>
  <c r="Q41" i="20"/>
  <c r="O31" i="20"/>
  <c r="Q30" i="20"/>
  <c r="O30" i="20"/>
  <c r="Q31" i="20"/>
  <c r="P29" i="20"/>
  <c r="P71" i="20"/>
  <c r="O57" i="20"/>
  <c r="O43" i="20"/>
  <c r="O77" i="20"/>
  <c r="Q33" i="20"/>
  <c r="P47" i="20"/>
  <c r="P50" i="20"/>
  <c r="O75" i="20"/>
  <c r="O63" i="20"/>
  <c r="P37" i="20"/>
  <c r="Q37" i="20"/>
  <c r="O72" i="20"/>
  <c r="Q74" i="20"/>
  <c r="O39" i="20"/>
  <c r="P69" i="20"/>
  <c r="P72" i="20"/>
  <c r="Q24" i="20"/>
  <c r="O64" i="20"/>
  <c r="O41" i="20"/>
  <c r="P73" i="20"/>
  <c r="O25" i="20"/>
  <c r="Q52" i="20"/>
  <c r="P52" i="20"/>
  <c r="Q56" i="20"/>
  <c r="Q26" i="20"/>
  <c r="Q67" i="20"/>
  <c r="P62" i="20"/>
  <c r="P58" i="20"/>
  <c r="P41" i="20"/>
  <c r="S59" i="20"/>
  <c r="P76" i="20"/>
  <c r="P68" i="20"/>
  <c r="P48" i="20"/>
  <c r="Q59" i="20"/>
  <c r="O32" i="20"/>
  <c r="P74" i="20"/>
  <c r="Q76" i="20"/>
  <c r="O40" i="20"/>
  <c r="Q36" i="20"/>
  <c r="P43" i="20"/>
  <c r="Q35" i="20"/>
  <c r="Q75" i="20"/>
  <c r="O47" i="20"/>
  <c r="Q39" i="20"/>
  <c r="Q73" i="20"/>
  <c r="Q25" i="20"/>
  <c r="P63" i="20"/>
  <c r="O28" i="20"/>
  <c r="O65" i="20"/>
  <c r="Q57" i="20"/>
  <c r="P31" i="20"/>
  <c r="P35" i="20"/>
  <c r="P77" i="20"/>
  <c r="S23" i="20"/>
  <c r="S41" i="20"/>
  <c r="S26" i="20"/>
  <c r="S38" i="20"/>
  <c r="S33" i="20"/>
  <c r="S52" i="20"/>
  <c r="S69" i="20"/>
  <c r="S37" i="20"/>
  <c r="P24" i="20"/>
  <c r="Q23" i="20"/>
  <c r="O23" i="20"/>
  <c r="O56" i="20"/>
  <c r="O46" i="20"/>
  <c r="O60" i="20"/>
  <c r="Q46" i="20"/>
  <c r="O66" i="20"/>
  <c r="P46" i="20"/>
  <c r="P57" i="20"/>
  <c r="P40" i="20"/>
  <c r="S76" i="20"/>
  <c r="S35" i="20"/>
  <c r="P65" i="20"/>
  <c r="O70" i="20"/>
  <c r="P67" i="20"/>
  <c r="P56" i="20"/>
  <c r="S60" i="20"/>
  <c r="S28" i="20"/>
  <c r="S54" i="20"/>
  <c r="S62" i="20"/>
  <c r="S25" i="20"/>
  <c r="S50" i="20"/>
  <c r="S77" i="20"/>
  <c r="S49" i="20"/>
  <c r="S68" i="20"/>
  <c r="S72" i="20"/>
  <c r="S63" i="20"/>
  <c r="S29" i="20"/>
  <c r="O34" i="20"/>
  <c r="O54" i="20"/>
  <c r="P51" i="20"/>
  <c r="S58" i="20"/>
  <c r="S67" i="20"/>
  <c r="S34" i="20"/>
  <c r="S44" i="20"/>
  <c r="S53" i="20"/>
  <c r="S27" i="20"/>
  <c r="S36" i="20"/>
  <c r="S70" i="20"/>
  <c r="S22" i="20"/>
  <c r="S64" i="20"/>
  <c r="S75" i="20"/>
  <c r="P30" i="20"/>
  <c r="S73" i="20"/>
  <c r="P49" i="20"/>
  <c r="P26" i="20"/>
  <c r="S74" i="20"/>
  <c r="S71" i="20"/>
  <c r="S45" i="20"/>
  <c r="S46" i="20"/>
  <c r="S66" i="20"/>
  <c r="S42" i="20"/>
  <c r="S32" i="20"/>
  <c r="S57" i="20"/>
  <c r="S31" i="20"/>
  <c r="S39" i="20"/>
  <c r="S47" i="20"/>
  <c r="S61" i="20"/>
  <c r="S43" i="20"/>
  <c r="S30" i="20"/>
  <c r="S55" i="20"/>
  <c r="P23" i="20"/>
  <c r="Q51" i="20"/>
  <c r="P54" i="20"/>
  <c r="O61" i="20"/>
  <c r="S24" i="20"/>
  <c r="S56" i="20"/>
  <c r="S65" i="20"/>
  <c r="S51" i="20"/>
  <c r="O26" i="20"/>
  <c r="S48" i="20"/>
  <c r="S40" i="20"/>
  <c r="GX116" i="13" l="1"/>
  <c r="GT116" i="13"/>
  <c r="GV116" i="13"/>
  <c r="GY116" i="13"/>
  <c r="GZ116" i="13"/>
  <c r="GW116" i="13"/>
  <c r="GU116" i="13"/>
</calcChain>
</file>

<file path=xl/comments1.xml><?xml version="1.0" encoding="utf-8"?>
<comments xmlns="http://schemas.openxmlformats.org/spreadsheetml/2006/main">
  <authors>
    <author>UCF</author>
  </authors>
  <commentList>
    <comment ref="U1" authorId="0">
      <text>
        <r>
          <rPr>
            <b/>
            <sz val="8"/>
            <color indexed="81"/>
            <rFont val="Tahoma"/>
            <family val="2"/>
          </rPr>
          <t>bond levels in real terms and in local currency</t>
        </r>
      </text>
    </comment>
  </commentList>
</comments>
</file>

<file path=xl/comments2.xml><?xml version="1.0" encoding="utf-8"?>
<comments xmlns="http://schemas.openxmlformats.org/spreadsheetml/2006/main">
  <authors>
    <author>UCF</author>
  </authors>
  <commentList>
    <comment ref="U1" authorId="0">
      <text>
        <r>
          <rPr>
            <b/>
            <sz val="8"/>
            <color indexed="81"/>
            <rFont val="Tahoma"/>
            <family val="2"/>
          </rPr>
          <t>growth in bonds in nominal terms</t>
        </r>
      </text>
    </comment>
    <comment ref="AM1" authorId="0">
      <text>
        <r>
          <rPr>
            <b/>
            <sz val="8"/>
            <color indexed="81"/>
            <rFont val="Tahoma"/>
            <charset val="1"/>
          </rPr>
          <t xml:space="preserve">Sami: </t>
        </r>
        <r>
          <rPr>
            <sz val="8"/>
            <color indexed="81"/>
            <rFont val="Tahoma"/>
            <charset val="1"/>
          </rPr>
          <t xml:space="preserve">These assume that all ROW bonds are held domestically, correct? </t>
        </r>
      </text>
    </comment>
  </commentList>
</comments>
</file>

<file path=xl/comments3.xml><?xml version="1.0" encoding="utf-8"?>
<comments xmlns="http://schemas.openxmlformats.org/spreadsheetml/2006/main">
  <authors>
    <author>Serdar Kabaca</author>
    <author>UCF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Serdar Kabaca:</t>
        </r>
        <r>
          <rPr>
            <sz val="9"/>
            <color indexed="81"/>
            <rFont val="Tahoma"/>
            <family val="2"/>
          </rPr>
          <t xml:space="preserve">
average of monthly series
</t>
        </r>
      </text>
    </comment>
    <comment ref="B3" authorId="1">
      <text>
        <r>
          <rPr>
            <b/>
            <sz val="8"/>
            <color indexed="81"/>
            <rFont val="Tahoma"/>
            <charset val="1"/>
          </rPr>
          <t>y_s</t>
        </r>
      </text>
    </comment>
    <comment ref="C3" authorId="1">
      <text>
        <r>
          <rPr>
            <b/>
            <sz val="8"/>
            <color indexed="81"/>
            <rFont val="Tahoma"/>
            <charset val="1"/>
          </rPr>
          <t>c_s</t>
        </r>
      </text>
    </comment>
    <comment ref="D3" authorId="1">
      <text>
        <r>
          <rPr>
            <b/>
            <sz val="8"/>
            <color indexed="81"/>
            <rFont val="Tahoma"/>
            <charset val="1"/>
          </rPr>
          <t>i_s</t>
        </r>
      </text>
    </comment>
    <comment ref="E3" authorId="1">
      <text>
        <r>
          <rPr>
            <b/>
            <sz val="8"/>
            <color indexed="81"/>
            <rFont val="Tahoma"/>
            <family val="2"/>
          </rPr>
          <t>g_s</t>
        </r>
      </text>
    </comment>
    <comment ref="F3" authorId="1">
      <text>
        <r>
          <rPr>
            <b/>
            <sz val="8"/>
            <color indexed="81"/>
            <rFont val="Tahoma"/>
            <charset val="1"/>
          </rPr>
          <t>pih_s</t>
        </r>
      </text>
    </comment>
    <comment ref="G3" authorId="1">
      <text>
        <r>
          <rPr>
            <b/>
            <sz val="8"/>
            <color indexed="81"/>
            <rFont val="Tahoma"/>
            <charset val="1"/>
          </rPr>
          <t>pif_s</t>
        </r>
      </text>
    </comment>
    <comment ref="H3" authorId="1">
      <text>
        <r>
          <rPr>
            <b/>
            <sz val="8"/>
            <color indexed="81"/>
            <rFont val="Tahoma"/>
            <family val="2"/>
          </rPr>
          <t>RL_s</t>
        </r>
      </text>
    </comment>
    <comment ref="I3" authorId="1">
      <text>
        <r>
          <rPr>
            <b/>
            <sz val="8"/>
            <color indexed="81"/>
            <rFont val="Tahoma"/>
            <family val="2"/>
          </rPr>
          <t>R_s</t>
        </r>
      </text>
    </comment>
    <comment ref="K3" authorId="1">
      <text>
        <r>
          <rPr>
            <b/>
            <sz val="8"/>
            <color indexed="81"/>
            <rFont val="Tahoma"/>
            <charset val="1"/>
          </rPr>
          <t>piw_s</t>
        </r>
      </text>
    </comment>
    <comment ref="L3" authorId="1">
      <text>
        <r>
          <rPr>
            <b/>
            <sz val="8"/>
            <color indexed="81"/>
            <rFont val="Tahoma"/>
            <charset val="1"/>
          </rPr>
          <t>used to construct n_s</t>
        </r>
      </text>
    </comment>
  </commentList>
</comments>
</file>

<file path=xl/comments4.xml><?xml version="1.0" encoding="utf-8"?>
<comments xmlns="http://schemas.openxmlformats.org/spreadsheetml/2006/main">
  <authors>
    <author>UCF</author>
  </authors>
  <commentList>
    <comment ref="HN4" authorId="0">
      <text>
        <r>
          <rPr>
            <b/>
            <sz val="8"/>
            <color indexed="81"/>
            <rFont val="Tahoma"/>
            <family val="2"/>
          </rPr>
          <t>y: constructed as weighted average of growth rates for EU, Japan, Canada, China</t>
        </r>
      </text>
    </comment>
    <comment ref="HQ4" authorId="0">
      <text>
        <r>
          <rPr>
            <b/>
            <sz val="8"/>
            <color indexed="81"/>
            <rFont val="Tahoma"/>
            <family val="2"/>
          </rPr>
          <t>constructed using only employment data</t>
        </r>
      </text>
    </comment>
  </commentList>
</comments>
</file>

<file path=xl/comments5.xml><?xml version="1.0" encoding="utf-8"?>
<comments xmlns="http://schemas.openxmlformats.org/spreadsheetml/2006/main">
  <authors>
    <author>UCF</author>
    <author>Serdar Kabaca</author>
  </authors>
  <commentList>
    <comment ref="EA1" authorId="0">
      <text>
        <r>
          <rPr>
            <b/>
            <sz val="8"/>
            <color indexed="81"/>
            <rFont val="Tahoma"/>
            <family val="2"/>
          </rPr>
          <t>Could be used to extend the data to pre-1990.</t>
        </r>
      </text>
    </comment>
    <comment ref="EB1" authorId="0">
      <text>
        <r>
          <rPr>
            <b/>
            <sz val="8"/>
            <color indexed="81"/>
            <rFont val="Tahoma"/>
            <family val="2"/>
          </rPr>
          <t>prior to 2000q4, constructed data using Germany and japan and other available series</t>
        </r>
      </text>
    </comment>
    <comment ref="EH1" authorId="0">
      <text>
        <r>
          <rPr>
            <b/>
            <sz val="8"/>
            <color indexed="81"/>
            <rFont val="Tahoma"/>
            <family val="2"/>
          </rPr>
          <t>treating Chinese short bond supply as 0. prior to 2000, constructed data using Germany, Japan, CA, AUS,UK</t>
        </r>
      </text>
    </comment>
    <comment ref="BC2" authorId="0">
      <text>
        <r>
          <rPr>
            <sz val="8"/>
            <color indexed="81"/>
            <rFont val="Tahoma"/>
            <family val="2"/>
          </rPr>
          <t xml:space="preserve">proxy for long bonds as short is too small a share, short bond supply assumed to equal 0.
</t>
        </r>
      </text>
    </comment>
    <comment ref="DF2" authorId="1">
      <text>
        <r>
          <rPr>
            <b/>
            <sz val="9"/>
            <color indexed="81"/>
            <rFont val="Tahoma"/>
            <charset val="1"/>
          </rPr>
          <t>Serdar Kabaca:</t>
        </r>
        <r>
          <rPr>
            <sz val="9"/>
            <color indexed="81"/>
            <rFont val="Tahoma"/>
            <charset val="1"/>
          </rPr>
          <t xml:space="preserve">
using annual debt sec data
</t>
        </r>
      </text>
    </comment>
    <comment ref="AO117" authorId="0">
      <text>
        <r>
          <rPr>
            <b/>
            <sz val="8"/>
            <color indexed="81"/>
            <rFont val="Tahoma"/>
            <family val="2"/>
          </rPr>
          <t>Structural break?</t>
        </r>
      </text>
    </comment>
    <comment ref="BO117" authorId="0">
      <text>
        <r>
          <rPr>
            <b/>
            <sz val="8"/>
            <color indexed="81"/>
            <rFont val="Tahoma"/>
            <family val="2"/>
          </rPr>
          <t>Structural break. Is this the issue?</t>
        </r>
      </text>
    </comment>
  </commentList>
</comments>
</file>

<file path=xl/sharedStrings.xml><?xml version="1.0" encoding="utf-8"?>
<sst xmlns="http://schemas.openxmlformats.org/spreadsheetml/2006/main" count="1609" uniqueCount="917">
  <si>
    <t>.excel_last</t>
  </si>
  <si>
    <t>19901</t>
  </si>
  <si>
    <t>19902</t>
  </si>
  <si>
    <t>19903</t>
  </si>
  <si>
    <t>19904</t>
  </si>
  <si>
    <t>19911</t>
  </si>
  <si>
    <t>19912</t>
  </si>
  <si>
    <t>19913</t>
  </si>
  <si>
    <t>19914</t>
  </si>
  <si>
    <t>19921</t>
  </si>
  <si>
    <t>19922</t>
  </si>
  <si>
    <t>19923</t>
  </si>
  <si>
    <t>19924</t>
  </si>
  <si>
    <t>19931</t>
  </si>
  <si>
    <t>19932</t>
  </si>
  <si>
    <t>19933</t>
  </si>
  <si>
    <t>19934</t>
  </si>
  <si>
    <t>19941</t>
  </si>
  <si>
    <t>19942</t>
  </si>
  <si>
    <t>19943</t>
  </si>
  <si>
    <t>19944</t>
  </si>
  <si>
    <t>19951</t>
  </si>
  <si>
    <t>19952</t>
  </si>
  <si>
    <t>19953</t>
  </si>
  <si>
    <t>19954</t>
  </si>
  <si>
    <t>19961</t>
  </si>
  <si>
    <t>19962</t>
  </si>
  <si>
    <t>19963</t>
  </si>
  <si>
    <t>19964</t>
  </si>
  <si>
    <t>19971</t>
  </si>
  <si>
    <t>19972</t>
  </si>
  <si>
    <t>19973</t>
  </si>
  <si>
    <t>19974</t>
  </si>
  <si>
    <t>19981</t>
  </si>
  <si>
    <t>19982</t>
  </si>
  <si>
    <t>19983</t>
  </si>
  <si>
    <t>19984</t>
  </si>
  <si>
    <t>19991</t>
  </si>
  <si>
    <t>19992</t>
  </si>
  <si>
    <t>19993</t>
  </si>
  <si>
    <t>19994</t>
  </si>
  <si>
    <t>20001</t>
  </si>
  <si>
    <t>20002</t>
  </si>
  <si>
    <t>20003</t>
  </si>
  <si>
    <t>20004</t>
  </si>
  <si>
    <t>20011</t>
  </si>
  <si>
    <t>20012</t>
  </si>
  <si>
    <t>20013</t>
  </si>
  <si>
    <t>20014</t>
  </si>
  <si>
    <t>20021</t>
  </si>
  <si>
    <t>20022</t>
  </si>
  <si>
    <t>20023</t>
  </si>
  <si>
    <t>20024</t>
  </si>
  <si>
    <t>20031</t>
  </si>
  <si>
    <t>20032</t>
  </si>
  <si>
    <t>20033</t>
  </si>
  <si>
    <t>20034</t>
  </si>
  <si>
    <t>20041</t>
  </si>
  <si>
    <t>20042</t>
  </si>
  <si>
    <t>20043</t>
  </si>
  <si>
    <t>20044</t>
  </si>
  <si>
    <t>20051</t>
  </si>
  <si>
    <t>20052</t>
  </si>
  <si>
    <t>20053</t>
  </si>
  <si>
    <t>20054</t>
  </si>
  <si>
    <t>20061</t>
  </si>
  <si>
    <t>20062</t>
  </si>
  <si>
    <t>20063</t>
  </si>
  <si>
    <t>20064</t>
  </si>
  <si>
    <t>20071</t>
  </si>
  <si>
    <t>20072</t>
  </si>
  <si>
    <t>20073</t>
  </si>
  <si>
    <t>20074</t>
  </si>
  <si>
    <t>20081</t>
  </si>
  <si>
    <t>20082</t>
  </si>
  <si>
    <t>20083</t>
  </si>
  <si>
    <t>20084</t>
  </si>
  <si>
    <t>20091</t>
  </si>
  <si>
    <t>20092</t>
  </si>
  <si>
    <t>20093</t>
  </si>
  <si>
    <t>20094</t>
  </si>
  <si>
    <t>20101</t>
  </si>
  <si>
    <t>20102</t>
  </si>
  <si>
    <t>20103</t>
  </si>
  <si>
    <t>20104</t>
  </si>
  <si>
    <t>20111</t>
  </si>
  <si>
    <t>20112</t>
  </si>
  <si>
    <t>20113</t>
  </si>
  <si>
    <t>20114</t>
  </si>
  <si>
    <t>20121</t>
  </si>
  <si>
    <t>20122</t>
  </si>
  <si>
    <t>20123</t>
  </si>
  <si>
    <t>20124</t>
  </si>
  <si>
    <t>20131</t>
  </si>
  <si>
    <t>20132</t>
  </si>
  <si>
    <t>20133</t>
  </si>
  <si>
    <t>20134</t>
  </si>
  <si>
    <t>20141</t>
  </si>
  <si>
    <t>20142</t>
  </si>
  <si>
    <t>20143</t>
  </si>
  <si>
    <t>20144</t>
  </si>
  <si>
    <t>20151</t>
  </si>
  <si>
    <t>20152</t>
  </si>
  <si>
    <t>20153</t>
  </si>
  <si>
    <t>20154</t>
  </si>
  <si>
    <t>20161</t>
  </si>
  <si>
    <t>20162</t>
  </si>
  <si>
    <t>.MAG</t>
  </si>
  <si>
    <t>.DEC_PREC</t>
  </si>
  <si>
    <t>.DATA_TYPE</t>
  </si>
  <si>
    <t>.FRQ</t>
  </si>
  <si>
    <t>.AGG</t>
  </si>
  <si>
    <t>.LSOURCE</t>
  </si>
  <si>
    <t>.SOURCE</t>
  </si>
  <si>
    <t>.TN</t>
  </si>
  <si>
    <t>.T1</t>
  </si>
  <si>
    <t>.DESC</t>
  </si>
  <si>
    <t>Average</t>
  </si>
  <si>
    <t>Q2-2016</t>
  </si>
  <si>
    <t>Output</t>
  </si>
  <si>
    <t>Consumption</t>
  </si>
  <si>
    <t>Investment</t>
  </si>
  <si>
    <t>Gov. Expenditure</t>
  </si>
  <si>
    <t>Exchange Rate</t>
  </si>
  <si>
    <t>GDPDeflator</t>
  </si>
  <si>
    <t>Real Gross Domestic Product, Billions of Chained 2009 Dollars, Quarterly, Seasonally Adjusted Annual Rate</t>
  </si>
  <si>
    <t>Real Personal Consumption Expenditures, Billions of Chained 2009 Dollars, Quarterly, Seasonally Adjusted Annual Rate</t>
  </si>
  <si>
    <t>Real Government Consumption Expenditures and Gross Investment, Billions of Chained 2009 Dollars, Quarterly, Seasonally Adjusted Annual Rate</t>
  </si>
  <si>
    <t>GCEC1</t>
  </si>
  <si>
    <t>Gross Domestic Product: Implicit Price Deflator, Index 2009=100, Quarterly, Seasonally Adjusted</t>
  </si>
  <si>
    <t>GDPDEF</t>
  </si>
  <si>
    <t>EURO/USD</t>
  </si>
  <si>
    <t>EXUSEU</t>
  </si>
  <si>
    <t>U.S. / Euro Foreign Exchange Rate, U.S. Dollars to One Euro, Monthly, Not Seasonally Adjusted</t>
  </si>
  <si>
    <t>GDPC1</t>
  </si>
  <si>
    <t>PCECC96</t>
  </si>
  <si>
    <t>1</t>
  </si>
  <si>
    <t>Quarterly</t>
  </si>
  <si>
    <t>US$</t>
  </si>
  <si>
    <t>9</t>
  </si>
  <si>
    <t>FRED</t>
  </si>
  <si>
    <t>FH@USECON</t>
  </si>
  <si>
    <t>19471 *Q NA_</t>
  </si>
  <si>
    <t>19471</t>
  </si>
  <si>
    <t>19472</t>
  </si>
  <si>
    <t>19473</t>
  </si>
  <si>
    <t>19474</t>
  </si>
  <si>
    <t>19481</t>
  </si>
  <si>
    <t>19482</t>
  </si>
  <si>
    <t>19483</t>
  </si>
  <si>
    <t>19484</t>
  </si>
  <si>
    <t>19491</t>
  </si>
  <si>
    <t>19492</t>
  </si>
  <si>
    <t>19493</t>
  </si>
  <si>
    <t>19494</t>
  </si>
  <si>
    <t>19501</t>
  </si>
  <si>
    <t>19502</t>
  </si>
  <si>
    <t>19503</t>
  </si>
  <si>
    <t>19504</t>
  </si>
  <si>
    <t>19511</t>
  </si>
  <si>
    <t>19512</t>
  </si>
  <si>
    <t>19513</t>
  </si>
  <si>
    <t>19514</t>
  </si>
  <si>
    <t>19521</t>
  </si>
  <si>
    <t>19522</t>
  </si>
  <si>
    <t>19523</t>
  </si>
  <si>
    <t>19524</t>
  </si>
  <si>
    <t>19531</t>
  </si>
  <si>
    <t>19532</t>
  </si>
  <si>
    <t>19533</t>
  </si>
  <si>
    <t>19534</t>
  </si>
  <si>
    <t>19541</t>
  </si>
  <si>
    <t>19542</t>
  </si>
  <si>
    <t>19543</t>
  </si>
  <si>
    <t>19544</t>
  </si>
  <si>
    <t>19551</t>
  </si>
  <si>
    <t>19552</t>
  </si>
  <si>
    <t>19553</t>
  </si>
  <si>
    <t>19554</t>
  </si>
  <si>
    <t>19561</t>
  </si>
  <si>
    <t>19562</t>
  </si>
  <si>
    <t>19563</t>
  </si>
  <si>
    <t>19564</t>
  </si>
  <si>
    <t>19571</t>
  </si>
  <si>
    <t>19572</t>
  </si>
  <si>
    <t>19573</t>
  </si>
  <si>
    <t>19574</t>
  </si>
  <si>
    <t>19581</t>
  </si>
  <si>
    <t>19582</t>
  </si>
  <si>
    <t>19583</t>
  </si>
  <si>
    <t>19584</t>
  </si>
  <si>
    <t>19591</t>
  </si>
  <si>
    <t>19592</t>
  </si>
  <si>
    <t>19593</t>
  </si>
  <si>
    <t>19594</t>
  </si>
  <si>
    <t>19601</t>
  </si>
  <si>
    <t>19602</t>
  </si>
  <si>
    <t>19603</t>
  </si>
  <si>
    <t>19604</t>
  </si>
  <si>
    <t>19611</t>
  </si>
  <si>
    <t>19612</t>
  </si>
  <si>
    <t>19613</t>
  </si>
  <si>
    <t>19614</t>
  </si>
  <si>
    <t>19621</t>
  </si>
  <si>
    <t>19622</t>
  </si>
  <si>
    <t>19623</t>
  </si>
  <si>
    <t>19624</t>
  </si>
  <si>
    <t>19631</t>
  </si>
  <si>
    <t>19632</t>
  </si>
  <si>
    <t>19633</t>
  </si>
  <si>
    <t>19634</t>
  </si>
  <si>
    <t>19641</t>
  </si>
  <si>
    <t>19642</t>
  </si>
  <si>
    <t>19643</t>
  </si>
  <si>
    <t>19644</t>
  </si>
  <si>
    <t>19651</t>
  </si>
  <si>
    <t>19652</t>
  </si>
  <si>
    <t>19653</t>
  </si>
  <si>
    <t>19654</t>
  </si>
  <si>
    <t>19661</t>
  </si>
  <si>
    <t>19662</t>
  </si>
  <si>
    <t>19663</t>
  </si>
  <si>
    <t>19664</t>
  </si>
  <si>
    <t>19671</t>
  </si>
  <si>
    <t>19672</t>
  </si>
  <si>
    <t>19673</t>
  </si>
  <si>
    <t>19674</t>
  </si>
  <si>
    <t>19681</t>
  </si>
  <si>
    <t>19682</t>
  </si>
  <si>
    <t>19683</t>
  </si>
  <si>
    <t>19684</t>
  </si>
  <si>
    <t>19691</t>
  </si>
  <si>
    <t>19692</t>
  </si>
  <si>
    <t>19693</t>
  </si>
  <si>
    <t>19694</t>
  </si>
  <si>
    <t>19701</t>
  </si>
  <si>
    <t>19702</t>
  </si>
  <si>
    <t>19703</t>
  </si>
  <si>
    <t>19704</t>
  </si>
  <si>
    <t>19711</t>
  </si>
  <si>
    <t>19712</t>
  </si>
  <si>
    <t>19713</t>
  </si>
  <si>
    <t>19714</t>
  </si>
  <si>
    <t>19721</t>
  </si>
  <si>
    <t>19722</t>
  </si>
  <si>
    <t>19723</t>
  </si>
  <si>
    <t>19724</t>
  </si>
  <si>
    <t>19731</t>
  </si>
  <si>
    <t>19732</t>
  </si>
  <si>
    <t>19733</t>
  </si>
  <si>
    <t>19734</t>
  </si>
  <si>
    <t>19741</t>
  </si>
  <si>
    <t>19742</t>
  </si>
  <si>
    <t>19743</t>
  </si>
  <si>
    <t>19744</t>
  </si>
  <si>
    <t>19751</t>
  </si>
  <si>
    <t>19752</t>
  </si>
  <si>
    <t>19753</t>
  </si>
  <si>
    <t>19754</t>
  </si>
  <si>
    <t>19761</t>
  </si>
  <si>
    <t>19762</t>
  </si>
  <si>
    <t>19763</t>
  </si>
  <si>
    <t>19764</t>
  </si>
  <si>
    <t>19771</t>
  </si>
  <si>
    <t>19772</t>
  </si>
  <si>
    <t>19773</t>
  </si>
  <si>
    <t>19774</t>
  </si>
  <si>
    <t>19781</t>
  </si>
  <si>
    <t>19782</t>
  </si>
  <si>
    <t>19783</t>
  </si>
  <si>
    <t>19784</t>
  </si>
  <si>
    <t>19791</t>
  </si>
  <si>
    <t>19792</t>
  </si>
  <si>
    <t>19793</t>
  </si>
  <si>
    <t>19794</t>
  </si>
  <si>
    <t>19801</t>
  </si>
  <si>
    <t>19802</t>
  </si>
  <si>
    <t>19803</t>
  </si>
  <si>
    <t>19804</t>
  </si>
  <si>
    <t>19811</t>
  </si>
  <si>
    <t>19812</t>
  </si>
  <si>
    <t>19813</t>
  </si>
  <si>
    <t>19814</t>
  </si>
  <si>
    <t>19821</t>
  </si>
  <si>
    <t>19822</t>
  </si>
  <si>
    <t>19823</t>
  </si>
  <si>
    <t>19824</t>
  </si>
  <si>
    <t>19831</t>
  </si>
  <si>
    <t>19832</t>
  </si>
  <si>
    <t>19833</t>
  </si>
  <si>
    <t>19834</t>
  </si>
  <si>
    <t>19841</t>
  </si>
  <si>
    <t>19842</t>
  </si>
  <si>
    <t>19843</t>
  </si>
  <si>
    <t>19844</t>
  </si>
  <si>
    <t>19851</t>
  </si>
  <si>
    <t>19852</t>
  </si>
  <si>
    <t>19853</t>
  </si>
  <si>
    <t>19854</t>
  </si>
  <si>
    <t>19861</t>
  </si>
  <si>
    <t>19862</t>
  </si>
  <si>
    <t>19863</t>
  </si>
  <si>
    <t>19864</t>
  </si>
  <si>
    <t>19871</t>
  </si>
  <si>
    <t>19872</t>
  </si>
  <si>
    <t>19873</t>
  </si>
  <si>
    <t>19874</t>
  </si>
  <si>
    <t>19881</t>
  </si>
  <si>
    <t>19882</t>
  </si>
  <si>
    <t>19883</t>
  </si>
  <si>
    <t>19884</t>
  </si>
  <si>
    <t>19891</t>
  </si>
  <si>
    <t>19892</t>
  </si>
  <si>
    <t>19893</t>
  </si>
  <si>
    <t>19894</t>
  </si>
  <si>
    <t>Bureau of Economic Analysis</t>
  </si>
  <si>
    <t>BEA</t>
  </si>
  <si>
    <t>Q1-1947</t>
  </si>
  <si>
    <t>Real Private Fixed Investment (SAAR, Bil.Chn.2009$)</t>
  </si>
  <si>
    <t>Original Series</t>
  </si>
  <si>
    <t>GPDIC1</t>
  </si>
  <si>
    <t>Real Gross Private Domestic Investment, Billions of Chained 2009 Dollars, Quarterly, Seasonally Adjusted Annual Rate</t>
  </si>
  <si>
    <t>Sources</t>
  </si>
  <si>
    <t>http://www.bea.gov//national/nipaweb/DownSS2.asp</t>
  </si>
  <si>
    <t>Export/Import Price Index and Deflators</t>
  </si>
  <si>
    <t>All other</t>
  </si>
  <si>
    <t>https://fred.stlouisfed.org/categories</t>
  </si>
  <si>
    <t>y_obs</t>
  </si>
  <si>
    <t>c_obs</t>
  </si>
  <si>
    <t>i_obs</t>
  </si>
  <si>
    <t>n_obs</t>
  </si>
  <si>
    <t>R_obs</t>
  </si>
  <si>
    <t>pih_obs</t>
  </si>
  <si>
    <t>pif_obs</t>
  </si>
  <si>
    <t>piw_obs</t>
  </si>
  <si>
    <t>RL_obs</t>
  </si>
  <si>
    <t>RL_s_obs</t>
  </si>
  <si>
    <t>y_s_obs</t>
  </si>
  <si>
    <t>i_s_obs</t>
  </si>
  <si>
    <t>n_s_obs</t>
  </si>
  <si>
    <t>R_s_obs</t>
  </si>
  <si>
    <t>pih_s_obs</t>
  </si>
  <si>
    <t>pif_s_obs</t>
  </si>
  <si>
    <t>piw_s_obs</t>
  </si>
  <si>
    <t>10-Year Treasury Constant Maturity Rate, Percent, Quarterly, Not Seasonally Adjusted</t>
  </si>
  <si>
    <t>G10</t>
  </si>
  <si>
    <t>Effective Federal Funds Rate, Percent, Quarterly, Not Seasonally Adjusted</t>
  </si>
  <si>
    <t>FEDFUNDS</t>
  </si>
  <si>
    <t>Long-term rate</t>
  </si>
  <si>
    <t>Policy Rate</t>
  </si>
  <si>
    <t>Import Price Deflator</t>
  </si>
  <si>
    <t>Imports of goods (implicit price deflator), Index 2009=100, Quarterly, Seasonally Adjusted</t>
  </si>
  <si>
    <t>A255RD3Q086SBEA</t>
  </si>
  <si>
    <t>Exchange rate (US dollar dep)</t>
  </si>
  <si>
    <t>Nonfarm Business Sector: Compensation Per Hour, Index 2009=100, Quarterly, Seasonally Adjusted</t>
  </si>
  <si>
    <t>COMPNFB</t>
  </si>
  <si>
    <t>Wage index</t>
  </si>
  <si>
    <t>Nonfarm Business Sector: Average Weekly Hours, Index 2009=100, Quarterly, Seasonally Adjusted</t>
  </si>
  <si>
    <t>PRS85006023</t>
  </si>
  <si>
    <t>Average Weekly Hours</t>
  </si>
  <si>
    <t>Civilian Employment Level, Thousands of Persons, Quarterly, Seasonally Adjusted</t>
  </si>
  <si>
    <t>CE16OV</t>
  </si>
  <si>
    <t>Civilian Employment</t>
  </si>
  <si>
    <t>d_obs</t>
  </si>
  <si>
    <t>Averages</t>
  </si>
  <si>
    <t>France</t>
  </si>
  <si>
    <t>Germany</t>
  </si>
  <si>
    <t>Total short</t>
  </si>
  <si>
    <t>Japan</t>
  </si>
  <si>
    <t>China</t>
  </si>
  <si>
    <t>Canada</t>
  </si>
  <si>
    <t>Australia</t>
  </si>
  <si>
    <t>Norway</t>
  </si>
  <si>
    <t>1991 - Q1</t>
  </si>
  <si>
    <t>1991 - Q2</t>
  </si>
  <si>
    <t>1991 - Q3</t>
  </si>
  <si>
    <t>1991 - Q4</t>
  </si>
  <si>
    <t>1992 - Q1</t>
  </si>
  <si>
    <t>1992 - Q2</t>
  </si>
  <si>
    <t>1992 - Q3</t>
  </si>
  <si>
    <t>1992 - Q4</t>
  </si>
  <si>
    <t>1993 - Q1</t>
  </si>
  <si>
    <t>1993 - Q2</t>
  </si>
  <si>
    <t>1993 - Q3</t>
  </si>
  <si>
    <t>1993 - Q4</t>
  </si>
  <si>
    <t>1994 - Q1</t>
  </si>
  <si>
    <t>1994 - Q2</t>
  </si>
  <si>
    <t>1994 - Q3</t>
  </si>
  <si>
    <t>1994 - Q4</t>
  </si>
  <si>
    <t>1995 - Q1</t>
  </si>
  <si>
    <t>1995 - Q2</t>
  </si>
  <si>
    <t>1995 - Q3</t>
  </si>
  <si>
    <t>1995 - Q4</t>
  </si>
  <si>
    <t>1996 - Q1</t>
  </si>
  <si>
    <t>1996 - Q2</t>
  </si>
  <si>
    <t>1996 - Q3</t>
  </si>
  <si>
    <t>1996 - Q4</t>
  </si>
  <si>
    <t>1997 - Q1</t>
  </si>
  <si>
    <t>1997 - Q2</t>
  </si>
  <si>
    <t>1997 - Q3</t>
  </si>
  <si>
    <t>1997 - Q4</t>
  </si>
  <si>
    <t>1998 - Q1</t>
  </si>
  <si>
    <t>1998 - Q2</t>
  </si>
  <si>
    <t>1998 - Q3</t>
  </si>
  <si>
    <t>1998 - Q4</t>
  </si>
  <si>
    <t>1999 - Q1</t>
  </si>
  <si>
    <t>1999 - Q2</t>
  </si>
  <si>
    <t>1999 - Q3</t>
  </si>
  <si>
    <t>1999 - Q4</t>
  </si>
  <si>
    <t>2000 - Q1</t>
  </si>
  <si>
    <t>2000 - Q2</t>
  </si>
  <si>
    <t>2000 - Q3</t>
  </si>
  <si>
    <t>2000 - Q4</t>
  </si>
  <si>
    <t>2001 - Q1</t>
  </si>
  <si>
    <t>2001 - Q2</t>
  </si>
  <si>
    <t>2001 - Q3</t>
  </si>
  <si>
    <t>2001 - Q4</t>
  </si>
  <si>
    <t>2002 - Q1</t>
  </si>
  <si>
    <t>2002 - Q2</t>
  </si>
  <si>
    <t>2002 - Q3</t>
  </si>
  <si>
    <t>2002 - Q4</t>
  </si>
  <si>
    <t>2003 - Q1</t>
  </si>
  <si>
    <t>2003 - Q2</t>
  </si>
  <si>
    <t>2003 - Q3</t>
  </si>
  <si>
    <t>2003 - Q4</t>
  </si>
  <si>
    <t>2004 - Q1</t>
  </si>
  <si>
    <t>2004 - Q2</t>
  </si>
  <si>
    <t>2004 - Q3</t>
  </si>
  <si>
    <t>2004 - Q4</t>
  </si>
  <si>
    <t>2005 - Q1</t>
  </si>
  <si>
    <t>2005 - Q2</t>
  </si>
  <si>
    <t>2005 - Q3</t>
  </si>
  <si>
    <t>2005 - Q4</t>
  </si>
  <si>
    <t>2006 - Q1</t>
  </si>
  <si>
    <t>2006 - Q2</t>
  </si>
  <si>
    <t>2006 - Q3</t>
  </si>
  <si>
    <t>2006 - Q4</t>
  </si>
  <si>
    <t>2007 - Q1</t>
  </si>
  <si>
    <t>2007 - Q2</t>
  </si>
  <si>
    <t>2007 - Q3</t>
  </si>
  <si>
    <t>2007 - Q4</t>
  </si>
  <si>
    <t>2008 - Q1</t>
  </si>
  <si>
    <t>2008 - Q2</t>
  </si>
  <si>
    <t>2008 - Q3</t>
  </si>
  <si>
    <t>2008 - Q4</t>
  </si>
  <si>
    <t>2009 - Q1</t>
  </si>
  <si>
    <t>2009 - Q2</t>
  </si>
  <si>
    <t>2009 - Q3</t>
  </si>
  <si>
    <t>2009 - Q4</t>
  </si>
  <si>
    <t>2010 - Q1</t>
  </si>
  <si>
    <t>2010 - Q2</t>
  </si>
  <si>
    <t>2010 - Q3</t>
  </si>
  <si>
    <t>2010 - Q4</t>
  </si>
  <si>
    <t>2011 - Q1</t>
  </si>
  <si>
    <t>2011 - Q2</t>
  </si>
  <si>
    <t>2011 - Q3</t>
  </si>
  <si>
    <t>2011 - Q4</t>
  </si>
  <si>
    <t>2012 - Q1</t>
  </si>
  <si>
    <t>2012 - Q2</t>
  </si>
  <si>
    <t>2012 - Q3</t>
  </si>
  <si>
    <t>2012 - Q4</t>
  </si>
  <si>
    <t>2013 - Q1</t>
  </si>
  <si>
    <t>2013 - Q2</t>
  </si>
  <si>
    <t>2013 - Q3</t>
  </si>
  <si>
    <t>2013 - Q4</t>
  </si>
  <si>
    <t>2014 - Q1</t>
  </si>
  <si>
    <t>2014 - Q2</t>
  </si>
  <si>
    <t>2014 - Q3</t>
  </si>
  <si>
    <t>2014 - Q4</t>
  </si>
  <si>
    <t>2015 - Q1</t>
  </si>
  <si>
    <t>2015 - Q2</t>
  </si>
  <si>
    <t>2015 - Q3</t>
  </si>
  <si>
    <t>2015 - Q4</t>
  </si>
  <si>
    <t>2016 - Q1</t>
  </si>
  <si>
    <t>2016 - Q2</t>
  </si>
  <si>
    <t>2016 - Q3</t>
  </si>
  <si>
    <t>Nom GDP</t>
  </si>
  <si>
    <t>Pvt Consumption</t>
  </si>
  <si>
    <t>Govt Expenditure</t>
  </si>
  <si>
    <t>Exports</t>
  </si>
  <si>
    <t>Imports</t>
  </si>
  <si>
    <t>GDP deflator</t>
  </si>
  <si>
    <t>V1409158@CANADA   [Canada: Compensation per Hour: Business Sector (SA, 2007=100)]</t>
  </si>
  <si>
    <t>Hourly compensation</t>
  </si>
  <si>
    <t>Real GDP</t>
  </si>
  <si>
    <t>Real investment</t>
  </si>
  <si>
    <t>Real govt expenditure</t>
  </si>
  <si>
    <t>Real pvt consumption</t>
  </si>
  <si>
    <t>Total compensation of employees</t>
  </si>
  <si>
    <t>Hours worked</t>
  </si>
  <si>
    <t>Policy Rates</t>
  </si>
  <si>
    <t>Italy</t>
  </si>
  <si>
    <t>UK</t>
  </si>
  <si>
    <t>C924IP@IFS   [People's Repub China: Loans to State &amp; Industrial Enterprises (EOP,%)]</t>
  </si>
  <si>
    <t>AUSAHW@ANZ   [Australia: Hours Worked (SA, Q3:14-Q2:15=100)]</t>
  </si>
  <si>
    <t>AUSNCE@ANZ   [Australia  National Income: Compensation of Employees (SA, Mil.A$)]</t>
  </si>
  <si>
    <t>Employees</t>
  </si>
  <si>
    <t>NIDCE2@JAPAN   [Japan: National Income: Compensation of Employees (SAAR, Bil.Yen)]</t>
  </si>
  <si>
    <t>J142CEN@EUNA   [Norway: Compensation of Employees (SWDA, Mil.NOK)]</t>
  </si>
  <si>
    <t>N142HESE@EUNA   [Norway: Employees: Hours Worked (SA, Thous.Hrs)]</t>
  </si>
  <si>
    <t>FLWH@JAPAN   [Japan: Aggregate Weekly Hours Wrkd: Non-Ag Industries (SA, 100 Mil.Hrs)]</t>
  </si>
  <si>
    <t>FLEDMA2@JAPAN   [Japan: Labor Force Survey:Employed:Nonagricultural Industries(SA,10,000 Persons)]</t>
  </si>
  <si>
    <t>Long-term rates (govt bons, 10yr)</t>
  </si>
  <si>
    <t>Import price deflator</t>
  </si>
  <si>
    <t>---</t>
  </si>
  <si>
    <t xml:space="preserve">  REDPC2@JAPAN   [Japan: GDP: Gross Domestic Product (SAAR, Bil.Chn.2011.Yen)]</t>
  </si>
  <si>
    <t xml:space="preserve">  REPCC2@JAPAN   [Japan: GDP: Private Final Consumption Expenditure (SAAR, Bil.Chn.2011.Yen)]</t>
  </si>
  <si>
    <t xml:space="preserve">  REGCC2@JAPAN   [Japan: GDP: Government Consumption Expenditure (SAAR, Bil.Chn.2011.Yen)]</t>
  </si>
  <si>
    <t xml:space="preserve">  V6E05783@CANADA   [Canada: Gross Domestic Product at Market Prices (SAAR, Mil.C$)]</t>
  </si>
  <si>
    <t xml:space="preserve">  V6E05762@CANADA   [Canada: GDP: General Government Final Consumption Expenditure (SAAR, Mil.C$)]</t>
  </si>
  <si>
    <t xml:space="preserve">  V6E05776@CANADA   [Canada: GDP: Exports of Goods and Services: Total (SAAR, Mil.C$)]</t>
  </si>
  <si>
    <t xml:space="preserve">  V6E05779@CANADA   [Canada: GDP: Imports of Goods and Services: Total (SAAR, Mil.C$)]</t>
  </si>
  <si>
    <t>Govt cons expenditure</t>
  </si>
  <si>
    <t>Real Govt cons expenditure</t>
  </si>
  <si>
    <t xml:space="preserve">  V6E05752@CANADA   [Canada: Gross Domestic Product at Market Prices (SAAR, Mil.Chn.2007.C$)]</t>
  </si>
  <si>
    <t xml:space="preserve">  V6E05724@CANADA   [Canada:GDP: Household Final Consumption Exp: Total (SAAR, Mil.Chn.2007.C$)]</t>
  </si>
  <si>
    <t xml:space="preserve">  V6E05731@CANADA   [Canada:GDP: General Govt Final Consumption Expenditure (SAAR,Mil.Chn.2007.C$)]</t>
  </si>
  <si>
    <t>V6E05755@CANADA   [Canada: GDP: Household Final Consumption Expenditure: Total (SAAR, Mil.C$)]</t>
  </si>
  <si>
    <t>V6E05764@CANADA   [Canada: GDP: Gross Fixed Capital Formation: Business:(SAAR, Mil.C$)]</t>
  </si>
  <si>
    <t>V1409155@CANADA   [Canada: Hours Worked: Business Sector (SA, 2007=100)]</t>
  </si>
  <si>
    <t>V6E07279@CANADA   [Canada: Implicit Price Index: Imports of Goods and Svcs(SA, 2007=100)]</t>
  </si>
  <si>
    <t>V6E07282@CANADA   [Canada: Implicit Price Index: GDP at Market Prices (SA, 2007=100)]</t>
  </si>
  <si>
    <t>C193FYGL@OECDMEI   [Australia: 10-Year Commonwealth Treasury Bond Yield (% per annum)]</t>
  </si>
  <si>
    <t xml:space="preserve">  C112FYGL@OECDMEI   [U.K.: 10-Year Central Government Bond Yield (% per annum)]</t>
  </si>
  <si>
    <t xml:space="preserve">  C158FYGL@OECDMEI   [Japan: 10-Year Central Government Bond Yield (% per annum)]</t>
  </si>
  <si>
    <t xml:space="preserve">  C156FYGL@OECDMEI   [Canada: 10-Year Benchmark Bond Yield  (% per annum)]</t>
  </si>
  <si>
    <t>C142FYGL@OECDMEI   [Norway: 10 Year Central Government Bond Yield (% per Annum)]</t>
  </si>
  <si>
    <t xml:space="preserve">Germany </t>
  </si>
  <si>
    <t>ROW</t>
  </si>
  <si>
    <t>TWEXBMTH</t>
  </si>
  <si>
    <t>Trade Weighted U.S. Dollar Index: Broad, Index Jan 1997=100, Quarterly, Not Seasonally Adjusted</t>
  </si>
  <si>
    <t>Exchange rate (trade-weighted)</t>
  </si>
  <si>
    <t>C142FRIO@OECDMEI   [Norway: 3-Month Interbank Offer Rate: NIBOR  (%)]</t>
  </si>
  <si>
    <t>C193FRUO@OECDMEI   [Australia: Overnight Interbank Rate (% per annum)]</t>
  </si>
  <si>
    <t>C112FRIL@OECDMEI   [U.K.: 90-Day Treasury Bills Rate (% per annum)]</t>
  </si>
  <si>
    <t>Switzerland</t>
  </si>
  <si>
    <t>Source</t>
  </si>
  <si>
    <t>C146FYGL@OECDMEI   [Switzerland: Confederation Long-Term Bond Yield (EOP, % per annum)]</t>
  </si>
  <si>
    <t>OECD</t>
  </si>
  <si>
    <t>CANSIM</t>
  </si>
  <si>
    <t>A158G@OECDNAQ   [Japan: General Government Final Consumption Expenditure (SAAR, Bil.JPY)]</t>
  </si>
  <si>
    <t xml:space="preserve">  A158GDP@OECDNAQ   [Japan: Gross Domestic Product (SAAR, Bil.JPY)]</t>
  </si>
  <si>
    <t xml:space="preserve">  A158C@OECDNAQ   [Japan: Private Final Consumption Expenditure (SAAR, Bil.JPY)]</t>
  </si>
  <si>
    <t xml:space="preserve">  A158I@OECDNAQ   [Japan: Gross Fixed Capital Formation (SAAR, Bil.JPY)]</t>
  </si>
  <si>
    <t xml:space="preserve">  C158MPIS@OECDNAQ   [Japan: Imports of Goods and Services, Price Index (SA, 2011=100)]</t>
  </si>
  <si>
    <t xml:space="preserve">  A193GDP@OECDNAQ   [Australia: Gross Domestic Product (SAAR, Mil.AUD)]</t>
  </si>
  <si>
    <t xml:space="preserve">  A193C@OECDNAQ   [Australia: Private Final Consumption Expenditure (SAAR, Mil.AUD)]</t>
  </si>
  <si>
    <t xml:space="preserve">  A193I@OECDNAQ   [Australia: Gross Fixed Capital Formation (SAAR, Mil.AUD)]</t>
  </si>
  <si>
    <t xml:space="preserve">  A193G@OECDNAQ   [Australia: General Government Final Consumption Expenditure (SAAR, Mil.AUD)]</t>
  </si>
  <si>
    <t xml:space="preserve">  A193X@OECDNAQ   [Australia: Exports of Goods &amp; Services (SAAR, Mil.AUD)]</t>
  </si>
  <si>
    <t xml:space="preserve">  A193M@OECDNAQ   [Australia: Imports of Goods &amp; Services (SAAR, Mil.AUD)]</t>
  </si>
  <si>
    <t xml:space="preserve">  A142GDP@OECDNAQ   [Norway: Gross Domestic Product (SAAR, Mil.NOK)]</t>
  </si>
  <si>
    <t xml:space="preserve">  A142C@OECDNAQ   [Norway: Private Final Consumption Expenditure (SAAR, Mil.NOK)]</t>
  </si>
  <si>
    <t xml:space="preserve">  A142I@OECDNAQ   [Norway: Gross Fixed Capital Formation (SAAR, Mil.NOK)]</t>
  </si>
  <si>
    <t xml:space="preserve">  A142G@OECDNAQ   [Norway: General Government Final Consumption Expenditure (SAAR, Mil.NOK)]</t>
  </si>
  <si>
    <t xml:space="preserve">  A142X@OECDNAQ   [Norway: Exports of Goods &amp; Services (SAAR, Mil.NOK)]</t>
  </si>
  <si>
    <t xml:space="preserve">  A142M@OECDNAQ   [Norway: Imports of Goods &amp; Services (SAAR, Mil.NOK)]</t>
  </si>
  <si>
    <t>C142GPI@OECDNAQ   [Norway: Price Index: Gross Domestic Product (SA, 2010=100)]</t>
  </si>
  <si>
    <t>C142MPI@OECDNAQ   [Norway: Imports of Goods &amp; Services, Price Index (SA, 2010=100)]</t>
  </si>
  <si>
    <t xml:space="preserve">  A146GDP@OECDNAQ   [Switzerland: Gross Domestic Product (SAAR, Mil.CHF)]</t>
  </si>
  <si>
    <t xml:space="preserve">  A146C@OECDNAQ   [Switzerland: Private Final Consumption Expenditure (SAAR, Mil.CHF)]</t>
  </si>
  <si>
    <t xml:space="preserve">  A146I@OECDNAQ   [Switzerland: Gross Fixed Capital Formation (SAAR, Mil.CHF)]</t>
  </si>
  <si>
    <t xml:space="preserve">  A146G@OECDNAQ   [Switzerland: General Government Final Consumption Expenditure (SAAR, Mil.CHF)]</t>
  </si>
  <si>
    <t xml:space="preserve">  A146X@OECDNAQ   [Switzerland: Exports of Goods &amp; Services (SAAR, Mil.CHF)]</t>
  </si>
  <si>
    <t xml:space="preserve">  A146M@OECDNAQ   [Switzerland: Imports of Goods &amp; Services (SAAR, Mil.CHF)]</t>
  </si>
  <si>
    <t xml:space="preserve">  E146GDPC@OECDNAQ   [Switzerland: Gross Domestic Product (SAAR, Mil.CHF, OECD Ref Yr)]</t>
  </si>
  <si>
    <t xml:space="preserve">  E146CC@OECDNAQ   [Switzerland: Private Final Consumption Expenditure (SAAR, Mil.CHF, OECD Ref Yr)]</t>
  </si>
  <si>
    <t xml:space="preserve">  E146IC@OECDNAQ   [Switzerland: Gross Fixed Capital Formation (SAAR, Mil.CHF, OECD Ref Yr)]</t>
  </si>
  <si>
    <t xml:space="preserve">  E146GC@OECDNAQ   [Switzerland:General Govt Final Consumption Expenditure(SAAR,Mil.CHF,OECD Ref Yr)]</t>
  </si>
  <si>
    <t>Employment</t>
  </si>
  <si>
    <t>C146GPI@OECDNAQ   [Switzerland: Price Index: Gross Domestic Product (SA, 2010=100)]</t>
  </si>
  <si>
    <t>C146MPI@OECDNAQ   [Switzerland: Imports of Goods &amp; Services, Price Index (SA, 2010=100)]</t>
  </si>
  <si>
    <t>US</t>
  </si>
  <si>
    <t>World</t>
  </si>
  <si>
    <t>Total marketable</t>
  </si>
  <si>
    <t>Monetary Authority</t>
  </si>
  <si>
    <t>Total marketable excl Fed</t>
  </si>
  <si>
    <t>ROW long excl. China</t>
  </si>
  <si>
    <t>Germany+Japan Long</t>
  </si>
  <si>
    <t>US GDP</t>
  </si>
  <si>
    <t>Swiss Annual data</t>
  </si>
  <si>
    <t>Short sec</t>
  </si>
  <si>
    <t>Long sec</t>
  </si>
  <si>
    <t>Tbills</t>
  </si>
  <si>
    <t>Other Treasury</t>
  </si>
  <si>
    <t>Currency</t>
  </si>
  <si>
    <t>Short</t>
  </si>
  <si>
    <t>Long</t>
  </si>
  <si>
    <t>Share of US ST Treasury sec held by ROW</t>
  </si>
  <si>
    <t>Share of LT bonds held by ROW</t>
  </si>
  <si>
    <t>Vault Cash</t>
  </si>
  <si>
    <t>FI reserves</t>
  </si>
  <si>
    <t>Currency outside banks</t>
  </si>
  <si>
    <t>Total Long</t>
  </si>
  <si>
    <t>bsy</t>
  </si>
  <si>
    <t>Bonds</t>
  </si>
  <si>
    <t>Gov't bonds (LT)</t>
  </si>
  <si>
    <t>Constructed Gov't bonds (LT)</t>
  </si>
  <si>
    <t>Total world govt bonds</t>
  </si>
  <si>
    <t>Short in euros</t>
  </si>
  <si>
    <t>Long in euros</t>
  </si>
  <si>
    <t>Short in Yen</t>
  </si>
  <si>
    <t>Long in Yen</t>
  </si>
  <si>
    <t>Total from BIS</t>
  </si>
  <si>
    <t>Short (WB)</t>
  </si>
  <si>
    <t>Total (WB)</t>
  </si>
  <si>
    <t>Short in CHF</t>
  </si>
  <si>
    <t>Long in CHF</t>
  </si>
  <si>
    <t>Long_interpolated</t>
  </si>
  <si>
    <t>Bobls</t>
  </si>
  <si>
    <t>Treasury Notes</t>
  </si>
  <si>
    <t>Bunds</t>
  </si>
  <si>
    <t>Haver Code</t>
  </si>
  <si>
    <t>OA26TRR0@FFUNDS   [Treasury Bills Held by Rest of the World (NSA, Bil.$)] (SA)</t>
  </si>
  <si>
    <t>OA26TRP0@FFUNDS   [Rest of World:Asset:Other Treasury Sec, excl Treasury Bills &amp; Certs(NSA, Bil.$)]</t>
  </si>
  <si>
    <t>OA26CUR3@FFUNDS   [Foreign Sector: Assets: Currency (NSA, Bil.$)]</t>
  </si>
  <si>
    <t>OL31TRR3@FFUNDS   [Federal Government: Liabilities: Treasury Bills (NSA, Bil.$)] (SA)</t>
  </si>
  <si>
    <t>OL31AIG5@FFUNDS   [Federal Government: Liability: Other Marketable Treasury Securities (NSA, Bil.$)]</t>
  </si>
  <si>
    <t>OA70CUR5@FFUNDS   [Private Depository Institutions: Asset: Vault Cash (NSA, Bil.$)] (SA)</t>
  </si>
  <si>
    <t>OL26COF5@FFUNDS   [Rest of the World: Liability: Bonds (NSA, Bil.$)]</t>
  </si>
  <si>
    <t>NGDFB@JAPAN   [Japan: National Government Debt: Treasury Discount Bills (EOP, 100 Mil.Yen)] (SA)</t>
  </si>
  <si>
    <t>S924TDG@BIS</t>
  </si>
  <si>
    <t>Q924P056@WBDEBT   [China: Gross Central Government Debt: Debt Securities (EOP, NSA, Mil.US$)]</t>
  </si>
  <si>
    <t>V6H95155@CANADA   [Can:Federal General Govt:Liab:Canadian Short-Term Paper:Gov Can: Mkt Val(Mil.C$)]</t>
  </si>
  <si>
    <t>V6H95160@CANADA   [Can:Federal General Govt: Liab:Canadian Bonds\Debent:Govt Canada:Mkt Val(Mil.C$)]</t>
  </si>
  <si>
    <t>G142FDSE@EUDATA   [Norway: General Gvt: Short-Term Sec: Excl Fin Deriv (EOP, NSA, Mil.EUR-ECU)]</t>
  </si>
  <si>
    <t>G142FDOE@EUDATA   [Norway: General Gvt: Long-Term Sec: Excl Fin Derivatives (EOP, NSA, Mil.EUR-ECU)]</t>
  </si>
  <si>
    <t>CHNFPDDS@ALPMED   [Switzerland: Central Government Domestic Debt: Short-term (EOP, SA, Mil.CHF)]</t>
  </si>
  <si>
    <t>CHNFPDML@ALPMED   [Switzerland: Central Government Domestic Debt: Medium/Long-term(EOP,NSA,Mil.CHF)]</t>
  </si>
  <si>
    <t>DENFDGTD@GERMANY   [Germany: Cent State and Loc Gov Debt: Treasury Discount Paper(EOP, NSA, Mil.EUR)]</t>
  </si>
  <si>
    <t>GDP@USECON   [Gross Domestic Product (SAAR, Bil.$)]</t>
  </si>
  <si>
    <t>CHAFLGAJ@ALPMED   [Switzerland: Fin Liabilities: General Govt: Short-Term Securites (Mil.CHF)]</t>
  </si>
  <si>
    <t>CHAFLGAM@ALPMED   [Switzerland: Fin Liabilities: General Govt: Long-Term Securities (Mil.CHF)]</t>
  </si>
  <si>
    <t>source</t>
  </si>
  <si>
    <t>Federal Finance Administration via Haver</t>
  </si>
  <si>
    <t>Swiss National Bank via Haver</t>
  </si>
  <si>
    <t>1971 - Q1</t>
  </si>
  <si>
    <t>1971 - Q2</t>
  </si>
  <si>
    <t>1971 - Q3</t>
  </si>
  <si>
    <t>1971 - Q4</t>
  </si>
  <si>
    <t>1972 - Q1</t>
  </si>
  <si>
    <t>1972 - Q2</t>
  </si>
  <si>
    <t>1972 - Q3</t>
  </si>
  <si>
    <t>1972 - Q4</t>
  </si>
  <si>
    <t>1973 - Q1</t>
  </si>
  <si>
    <t>1973 - Q2</t>
  </si>
  <si>
    <t>1973 - Q3</t>
  </si>
  <si>
    <t>1973 - Q4</t>
  </si>
  <si>
    <t>1974 - Q1</t>
  </si>
  <si>
    <t>1974 - Q2</t>
  </si>
  <si>
    <t>1974 - Q3</t>
  </si>
  <si>
    <t>1974 - Q4</t>
  </si>
  <si>
    <t>1975 - Q1</t>
  </si>
  <si>
    <t>1975 - Q2</t>
  </si>
  <si>
    <t>1975 - Q3</t>
  </si>
  <si>
    <t>1975 - Q4</t>
  </si>
  <si>
    <t>1976 - Q1</t>
  </si>
  <si>
    <t>1976 - Q2</t>
  </si>
  <si>
    <t>1976 - Q3</t>
  </si>
  <si>
    <t>1976 - Q4</t>
  </si>
  <si>
    <t>1977 - Q1</t>
  </si>
  <si>
    <t>1977 - Q2</t>
  </si>
  <si>
    <t>1977 - Q3</t>
  </si>
  <si>
    <t>1977 - Q4</t>
  </si>
  <si>
    <t>1978 - Q1</t>
  </si>
  <si>
    <t>1978 - Q2</t>
  </si>
  <si>
    <t>1978 - Q3</t>
  </si>
  <si>
    <t>1978 - Q4</t>
  </si>
  <si>
    <t>1979 - Q1</t>
  </si>
  <si>
    <t>1979 - Q2</t>
  </si>
  <si>
    <t>1979 - Q3</t>
  </si>
  <si>
    <t>1979 - Q4</t>
  </si>
  <si>
    <t>1980 - Q1</t>
  </si>
  <si>
    <t>1980 - Q2</t>
  </si>
  <si>
    <t>1980 - Q3</t>
  </si>
  <si>
    <t>1980 - Q4</t>
  </si>
  <si>
    <t>1981 - Q1</t>
  </si>
  <si>
    <t>1981 - Q2</t>
  </si>
  <si>
    <t>1981 - Q3</t>
  </si>
  <si>
    <t>1981 - Q4</t>
  </si>
  <si>
    <t>1982 - Q1</t>
  </si>
  <si>
    <t>1982 - Q2</t>
  </si>
  <si>
    <t>1982 - Q3</t>
  </si>
  <si>
    <t>1982 - Q4</t>
  </si>
  <si>
    <t>1983 - Q1</t>
  </si>
  <si>
    <t>1983 - Q2</t>
  </si>
  <si>
    <t>1983 - Q3</t>
  </si>
  <si>
    <t>1983 - Q4</t>
  </si>
  <si>
    <t>1984 - Q1</t>
  </si>
  <si>
    <t>1984 - Q2</t>
  </si>
  <si>
    <t>1984 - Q3</t>
  </si>
  <si>
    <t>1984 - Q4</t>
  </si>
  <si>
    <t>1985 - Q1</t>
  </si>
  <si>
    <t>1985 - Q2</t>
  </si>
  <si>
    <t>1985 - Q3</t>
  </si>
  <si>
    <t>1985 - Q4</t>
  </si>
  <si>
    <t>1986 - Q1</t>
  </si>
  <si>
    <t>1986 - Q2</t>
  </si>
  <si>
    <t>1986 - Q3</t>
  </si>
  <si>
    <t>1986 - Q4</t>
  </si>
  <si>
    <t>1987 - Q1</t>
  </si>
  <si>
    <t>1987 - Q2</t>
  </si>
  <si>
    <t>1987 - Q3</t>
  </si>
  <si>
    <t>1987 - Q4</t>
  </si>
  <si>
    <t>1988 - Q1</t>
  </si>
  <si>
    <t>1988 - Q2</t>
  </si>
  <si>
    <t>1988 - Q3</t>
  </si>
  <si>
    <t>1988 - Q4</t>
  </si>
  <si>
    <t>1989 - Q1</t>
  </si>
  <si>
    <t>1989 - Q2</t>
  </si>
  <si>
    <t>1989 - Q3</t>
  </si>
  <si>
    <t>1989 - Q4</t>
  </si>
  <si>
    <t>1990 - Q1</t>
  </si>
  <si>
    <t>1990 - Q2</t>
  </si>
  <si>
    <t>1990 - Q3</t>
  </si>
  <si>
    <t>1990 - Q4</t>
  </si>
  <si>
    <t>Average share</t>
  </si>
  <si>
    <t>Average 2008-2016</t>
  </si>
  <si>
    <t>Mon base</t>
  </si>
  <si>
    <t>IMF</t>
  </si>
  <si>
    <t>Curr in Circulation</t>
  </si>
  <si>
    <t>FI deposits</t>
  </si>
  <si>
    <t>M023EDRE@EUDATA   [EA 11-19: Eurosystem: Liabilities: Deposits of EA Residents (NSA, Bil.EUR, EOP)]</t>
  </si>
  <si>
    <t>Bank of Japan</t>
  </si>
  <si>
    <t>REU@JAPAN   [Japan: Monetary Base, Not Adj for Chg in Reserve Reqmt(NSA, 100 Mil.Yen)]</t>
  </si>
  <si>
    <t>H924FOLR@EMERGEPR   [China: Monetary Authority: Reserve Money (EOP,SA. 100 Mil.Yuan)]</t>
  </si>
  <si>
    <t>POBC</t>
  </si>
  <si>
    <t>V37145@CANADA   [Canada: Monetary Base (SA, Mil.C$)]</t>
  </si>
  <si>
    <t>AUEXUS@ANZ   [Australia: A$ Exchange Rate: USA (Avg, US$/A$)]</t>
  </si>
  <si>
    <t>RBA</t>
  </si>
  <si>
    <t>C142MLRK@IFS   [Norway: Central Bank [MFSM]: Monetary Base (EOP, SA, Bil.Kroner)]</t>
  </si>
  <si>
    <t>Mon Base (old methodology)</t>
  </si>
  <si>
    <t>Short_interpolated bonds</t>
  </si>
  <si>
    <t>C146SLBC@IFS   [Switzerland: Money Stock: Monetary Base (EOP,SA, Bil.Francs)]</t>
  </si>
  <si>
    <t>Currency in circulation</t>
  </si>
  <si>
    <t>Weights</t>
  </si>
  <si>
    <t>ROW monetary base</t>
  </si>
  <si>
    <t>All exc China</t>
  </si>
  <si>
    <t>Mon Base in USD</t>
  </si>
  <si>
    <t>bHSHL_s_obs</t>
  </si>
  <si>
    <t>bHSF_obs</t>
  </si>
  <si>
    <t>bHLF_obs</t>
  </si>
  <si>
    <t>d</t>
  </si>
  <si>
    <t>c__s_obs</t>
  </si>
  <si>
    <t>N924XUSV@EMERGEPR   [China: RMB Exchange Rate: U.S. (Average, Yuan/100 US$)]</t>
  </si>
  <si>
    <t>CHNXUSV@ALPMED   [Switzerland: Exchange Rate (Swiss Francs/US$, Avg)]</t>
  </si>
  <si>
    <t>Swiss National Bank</t>
  </si>
  <si>
    <t>NONXUSV@NORDIC   [Norway: Exchange Rate: US$ (Average, Krone/US$)]</t>
  </si>
  <si>
    <t>Norges Bank</t>
  </si>
  <si>
    <t>logrealGDP_nipa</t>
  </si>
  <si>
    <t>AvgNominalWage</t>
  </si>
  <si>
    <t>logrealHHC</t>
  </si>
  <si>
    <t>logrealBusI</t>
  </si>
  <si>
    <t>CPI</t>
  </si>
  <si>
    <t>pif</t>
  </si>
  <si>
    <t>FRB paper</t>
  </si>
  <si>
    <t>Compensation per employee</t>
  </si>
  <si>
    <t>Com per hour</t>
  </si>
  <si>
    <t>Total hours</t>
  </si>
  <si>
    <t>EA</t>
  </si>
  <si>
    <t>Sweden</t>
  </si>
  <si>
    <t>Euro in dollars</t>
  </si>
  <si>
    <t>USD in yen</t>
  </si>
  <si>
    <t>100 dollar in yuan</t>
  </si>
  <si>
    <t>USD in Canadian dollars</t>
  </si>
  <si>
    <t>AUD in dollars</t>
  </si>
  <si>
    <t>USD in krones</t>
  </si>
  <si>
    <t>USD in CHF</t>
  </si>
  <si>
    <t>Short in local</t>
  </si>
  <si>
    <t>Long in local</t>
  </si>
  <si>
    <t>DENFDG18@GERMANY   [Germany: Centl/State/Loc Gov Debt: Five-Year Fed Notes[Bobls](SA, EOP, Mil.EUR)]</t>
  </si>
  <si>
    <t>NLZIQ@UK   [UK: General Government: Fin Liab: MMIs by Central Government (EOP, NSA, Mil.GBP)]</t>
  </si>
  <si>
    <t>Office for National Statistics</t>
  </si>
  <si>
    <t>NLZVQ@UK   [UK: General Government: Fin Liab: Bonds by Central Govt (EOP, NSA, Mil.GBP)]</t>
  </si>
  <si>
    <t>Notes in circulation</t>
  </si>
  <si>
    <t>Reserve Balances</t>
  </si>
  <si>
    <t>UNB55AQ@UK   [UK: BoE Consolidated Liabilities: Notes in Circulation (EOP, SA, Mil.GBP)]</t>
  </si>
  <si>
    <t>USD in sterling</t>
  </si>
  <si>
    <t>UNGBD@UK   [Exchange Rate: Sterling, Average (GBP/US$)]</t>
  </si>
  <si>
    <t>Monetary Base</t>
  </si>
  <si>
    <t>Short Debt Sec</t>
  </si>
  <si>
    <t>Long Debt Sec</t>
  </si>
  <si>
    <t>AUNFMBS@ANZ   [Australia: Memo: Money Supply: Money Base (EOP, SA, Bil.A$)]</t>
  </si>
  <si>
    <t>AUNZL5BT@ANZ   [Australia: Stk: Liab: Liab of Gen Gov: Bonds, etc. Iss in Aus Held(EOP,Mil.A$)]</t>
  </si>
  <si>
    <t xml:space="preserve">One-paper gov sec </t>
  </si>
  <si>
    <t>Bills of exchange</t>
  </si>
  <si>
    <t>AUNZL5AT@ANZ   [Australia: Stock: Liab: Liab of Gen Gov: Bills of Exchange (EOP, Mil.A$)]</t>
  </si>
  <si>
    <t>AUNZL5OT@ANZ   [Australia: Stk: Liab: Liab of Gen Gov: One Name Pap Iss in Aus Held(EOP,SA,Mil.A$)]</t>
  </si>
  <si>
    <t>Mark in dollars</t>
  </si>
  <si>
    <t>G144FDSE@EUDATA   [Sweden: General Gvt: Short-Term Sec: Excl Fin Deriv (EOP, SA, Mil.EUR-ECU)]</t>
  </si>
  <si>
    <t>C144MLRK@IFS   [Sweden: Central Bank [MFSM]: Monetary Base (EOP,Bil.Kronor)]</t>
  </si>
  <si>
    <t>G997FDSE@EUDATA   [EU28: General Gvt: Short-Term Sec: Excl Fin Derivatives (EOP, SA, Mil.EUR-ECU)]</t>
  </si>
  <si>
    <t>G997FDOE@EUDATA   [EU28: General Gvt: Long-Term Sec: Excl Fin Derivatives (EOP, SA, Mil.EUR-ECU)]</t>
  </si>
  <si>
    <t>M023ECBE@EUDATA   [EA 11-19: Eurosystem: Liabilities: Currency in Circulation (SA, Bil.EUR, EOP)]</t>
  </si>
  <si>
    <t>Germany+Japan+UK+Canada+Australia Long</t>
  </si>
  <si>
    <t>Germany+Japan+UK+Canada+Australia Short</t>
  </si>
  <si>
    <t>CKAAA@CHINA   [CN: Money Supply M0 (SA,Bil. RMB)]</t>
  </si>
  <si>
    <t>C142MLR@IFS   [Norway: Monetary Authorities: Reserve Money [DISC](EOP,Bil.Kroner)]</t>
  </si>
  <si>
    <t>X111SEB@INTWKLY   [Sweden: FRB US$ Exchange Rate (Avg, Krona/US$)]</t>
  </si>
  <si>
    <t>gamma_a_s</t>
  </si>
  <si>
    <t>gamma_a</t>
  </si>
  <si>
    <t>gamma_s</t>
  </si>
  <si>
    <t>gamma_l</t>
  </si>
  <si>
    <t>SLratio</t>
  </si>
  <si>
    <t>SL_ratio</t>
  </si>
  <si>
    <t>AWM</t>
  </si>
  <si>
    <t>Total employees</t>
  </si>
  <si>
    <t>Com per employees</t>
  </si>
  <si>
    <t>C158GPI@OECDNAQ   [Japan: Price Index: Gross Domestic Product (SA, 2010=100)]</t>
  </si>
  <si>
    <t>A158M@OECDNAQ   [Japan: Imports of Goods &amp; Services (SAAR, Bil.JPY)]</t>
  </si>
  <si>
    <t>Real Imports</t>
  </si>
  <si>
    <t>E158MC@OECDNAQ   [Japan: Imports of Goods &amp; Services (SAAR, Bil.JPY, OECD Ref Yr)]</t>
  </si>
  <si>
    <t>Import price deflator constructed using nominal and real historical imports</t>
  </si>
  <si>
    <t xml:space="preserve">OREDFC2@JAPAN   [Japan: GDP: Gross Domestic Fixed Investment (SAAR, Bil.Chn.2005.Yen)]
</t>
  </si>
  <si>
    <t>V6E05732@CANADA   [Canada: GDP: Gross Fixed Capital Formation: Total (SAAR, Mil.Chn.2007.C$)]</t>
  </si>
  <si>
    <t>Com per hour index</t>
  </si>
  <si>
    <t>E193GDPC@OECDNAQ   [Australia: Gross Domestic Product (SAAR, Mil.AUD, OECD Ref Yr)]</t>
  </si>
  <si>
    <t>Hourly earning: Manufacturing</t>
  </si>
  <si>
    <t>C142YHNS@OECDMEI   [Norway: Monthly Earnings: Manufacturing (SA, 2010=100)]</t>
  </si>
  <si>
    <t>NONELE@NORDIC   [Norway: Employment (NSA, Thous)]</t>
  </si>
  <si>
    <t>J142HETE@EUNA   [Norway: Employment: Hours Worked (SWDA, Thous.Hrs)]</t>
  </si>
  <si>
    <t>E142GDPC@OECDNAQ   [Norway: Gross Domestic Product (SAAR, Mil.NOK, OECD Ref Yr)]</t>
  </si>
  <si>
    <t>E142CC@OECDNAQ   [Norway: Private Final Consumption Expenditure (SAAR, Mil.NOK, OECD Ref Yr)]</t>
  </si>
  <si>
    <t>E142IC@OECDNAQ   [Norway: Gross Fixed Capital Formation (SAAR, Mil.NOK, OECD Ref Yr)]</t>
  </si>
  <si>
    <t>E142GC@OECDNAQ   [Norway:General Govt Final Consumption Expenditure(SAAR,Mil.NOK,OECD Ref Yr)]</t>
  </si>
  <si>
    <t>C146W@OECDNAQ   [Switzerland: Compensation of Employees (SA, Mil.CHF)]</t>
  </si>
  <si>
    <t>CHNELE@ALPMED   [Switzerland: LFS: Employment (NSA, Thous)]</t>
  </si>
  <si>
    <t>Swiss Federal Statistic Office</t>
  </si>
  <si>
    <t>E144GDPC@OECDNAQ   [Sweden: Gross Domestic Product (SAAR, Mil.SEK, OECD Ref Yr)]</t>
  </si>
  <si>
    <t>Real imports</t>
  </si>
  <si>
    <t>E144MC@OECDNAQ   [Sweden: Imports of Goods &amp; Services (SAAR, Mil.SEK, OECD Ref Yr)]</t>
  </si>
  <si>
    <t>A144M@OECDNAQ   [Sweden: Imports of Goods &amp; Services (SAAR, Mil.SEK)]</t>
  </si>
  <si>
    <t>SENWUD1@NORDIC   [Sweden: Total Economy: Uses: Compensation of Employees (NSA,Mil.Kronor)]</t>
  </si>
  <si>
    <t>SENEM@NORDIC   [Sweden: Employment: Total (NSA, Hundreds)]</t>
  </si>
  <si>
    <t>Hours worked employees</t>
  </si>
  <si>
    <t>Hours worked total</t>
  </si>
  <si>
    <t>C112MPI@OECDNAQ   [United Kingdom: Imports of Goods &amp; Services, Price Index (SA, 2010=100)]</t>
  </si>
  <si>
    <t>C112GPI@OECDNAQ   [United Kingdom: Price Index: Gross Domestic Product (SA, 2010=100)]</t>
  </si>
  <si>
    <t>C112W@OECDNAQ   [United Kingdom: Compensation of Employees (SA, Mil.GBP)]</t>
  </si>
  <si>
    <t>Hours worked total weekly</t>
  </si>
  <si>
    <t>YBUSQ@UK   [UK: LFS: Total Actual Weekly Hours Worked (SA, Mil)]</t>
  </si>
  <si>
    <t>C144FYGL@OECDMEI   [Sweden: 9-10 Year Central Government Bond Yield (% per annum)]</t>
  </si>
  <si>
    <t>Average (1990-2008)</t>
  </si>
  <si>
    <t xml:space="preserve">Observations </t>
  </si>
  <si>
    <t>Observation exc China</t>
  </si>
  <si>
    <t>Weights (1990-2008) excl. China</t>
  </si>
  <si>
    <t>CMCAA@CHINA   [CN: Central Bank Benchmark Interest Rate: Loans to FI: Less Than 20 days (% pa)]</t>
  </si>
  <si>
    <t>C144FRIO@OECDMEI   [Sweden: 90-Day Treasury Bills Yield (% p.a.)]</t>
  </si>
  <si>
    <t>Exc. Rate</t>
  </si>
  <si>
    <t>USD in SWE</t>
  </si>
  <si>
    <t>bSbL_obs</t>
  </si>
  <si>
    <t>bFSFL_obs</t>
  </si>
  <si>
    <t>bSbL_s_obs</t>
  </si>
  <si>
    <t>bS_obs</t>
  </si>
  <si>
    <t>bL_obs</t>
  </si>
  <si>
    <t>bS_s_obs</t>
  </si>
  <si>
    <t>bL_s_obs</t>
  </si>
  <si>
    <t>bFS_obs</t>
  </si>
  <si>
    <t>bHS_s_obs</t>
  </si>
  <si>
    <t>bFL_obs</t>
  </si>
  <si>
    <t>bHL_s_obs</t>
  </si>
  <si>
    <t>Combined</t>
  </si>
  <si>
    <t>bSbS_s_obs</t>
  </si>
  <si>
    <t>cpi</t>
  </si>
  <si>
    <t>cpi_s</t>
  </si>
  <si>
    <t>DENFMC@GERMANY   [Germany: Money Supply: Currency in Circulation --DISC(SA, EOP, Mil.Euros)]</t>
  </si>
  <si>
    <t>Average 1990-2008</t>
  </si>
  <si>
    <t>bhsy_s</t>
  </si>
  <si>
    <t>US residents holdings (% GDP)</t>
  </si>
  <si>
    <t>ROW residents holdings (% GDP)</t>
  </si>
  <si>
    <t>bly</t>
  </si>
  <si>
    <t>bhly_s</t>
  </si>
  <si>
    <t>Average since 1990</t>
  </si>
  <si>
    <t>Average Long/GDP in ROW 1990-2008</t>
  </si>
  <si>
    <t>Average Short/GDP in ROW 1990-2008</t>
  </si>
  <si>
    <t>Nominal Government expenditure</t>
  </si>
  <si>
    <t>NominalGovtC</t>
  </si>
  <si>
    <t>g_obs</t>
  </si>
  <si>
    <t>g_s_obs</t>
  </si>
  <si>
    <t>e</t>
  </si>
  <si>
    <t>bfly_s</t>
  </si>
  <si>
    <t>bhlys</t>
  </si>
  <si>
    <t>counter</t>
  </si>
  <si>
    <t>pop</t>
  </si>
  <si>
    <t>pop_s</t>
  </si>
  <si>
    <t>nominal in USD</t>
  </si>
  <si>
    <t>ROW long bond supply</t>
  </si>
  <si>
    <t>in USD</t>
  </si>
  <si>
    <t>Euro Area</t>
  </si>
  <si>
    <t>US Residents Foreign holdings</t>
  </si>
  <si>
    <t>World Bank data</t>
  </si>
  <si>
    <t>share of short in total</t>
  </si>
  <si>
    <t>All except EA, but plus GER instead</t>
  </si>
  <si>
    <t>ROW short  supply</t>
  </si>
  <si>
    <t>ROW total short supply</t>
  </si>
  <si>
    <t>relative to US GDP</t>
  </si>
  <si>
    <t>assuming ROW bonds are held only by ROW agents</t>
  </si>
  <si>
    <t>?</t>
  </si>
  <si>
    <t>US bond supply</t>
  </si>
  <si>
    <t>US residents' holdings of US bonds</t>
  </si>
  <si>
    <t>ROW holdings' of US bonds</t>
  </si>
  <si>
    <t>rel_pop</t>
  </si>
  <si>
    <t>1990Q2-2007Q4</t>
  </si>
  <si>
    <t>mean</t>
  </si>
  <si>
    <t>st-dev</t>
  </si>
  <si>
    <t>c_s_obs</t>
  </si>
  <si>
    <t>autocorr</t>
  </si>
  <si>
    <t>corr(y_s)</t>
  </si>
  <si>
    <t>corr(y)</t>
  </si>
  <si>
    <t>corr(x,x*)</t>
  </si>
  <si>
    <t>US exports</t>
  </si>
  <si>
    <t>GDP at current dollars (IMF WEO)</t>
  </si>
  <si>
    <t>ROW import share</t>
  </si>
  <si>
    <t>US imports</t>
  </si>
  <si>
    <t>US import share</t>
  </si>
  <si>
    <t>US export share</t>
  </si>
  <si>
    <t>ROW export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</si>
</sst>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yyyymm"/>
    <numFmt numFmtId="165" formatCode="0.0000"/>
    <numFmt numFmtId="166" formatCode="yyyy\-mm\-dd"/>
    <numFmt numFmtId="167" formatCode="0.0"/>
    <numFmt numFmtId="168" formatCode="0.000"/>
    <numFmt numFmtId="169" formatCode="#,##0.000"/>
    <numFmt numFmtId="170" formatCode="0.00000000"/>
    <numFmt numFmtId="171" formatCode="0.000000"/>
    <numFmt numFmtId="172" formatCode="0.000%"/>
    <numFmt numFmtId="173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666666"/>
      <name val="Lucida Sans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0" fillId="2" borderId="0" xfId="0" applyFill="1"/>
    <xf numFmtId="0" fontId="0" fillId="0" borderId="0" xfId="0" quotePrefix="1"/>
    <xf numFmtId="164" fontId="0" fillId="0" borderId="0" xfId="0" applyNumberFormat="1"/>
    <xf numFmtId="166" fontId="0" fillId="0" borderId="0" xfId="0" applyNumberFormat="1" applyFont="1" applyFill="1" applyBorder="1" applyAlignment="1" applyProtection="1"/>
    <xf numFmtId="167" fontId="0" fillId="0" borderId="0" xfId="0" applyNumberFormat="1" applyFont="1" applyFill="1" applyBorder="1" applyAlignment="1" applyProtection="1"/>
    <xf numFmtId="167" fontId="2" fillId="0" borderId="0" xfId="1" applyNumberFormat="1" applyFont="1" applyFill="1" applyBorder="1" applyAlignment="1" applyProtection="1"/>
    <xf numFmtId="167" fontId="2" fillId="0" borderId="0" xfId="1" applyNumberFormat="1" applyFont="1" applyFill="1" applyBorder="1" applyAlignment="1" applyProtection="1"/>
    <xf numFmtId="0" fontId="2" fillId="0" borderId="0" xfId="1"/>
    <xf numFmtId="166" fontId="2" fillId="0" borderId="0" xfId="1" applyNumberFormat="1" applyFont="1" applyFill="1" applyBorder="1" applyAlignment="1" applyProtection="1"/>
    <xf numFmtId="168" fontId="2" fillId="0" borderId="0" xfId="1" applyNumberFormat="1" applyFont="1" applyFill="1" applyBorder="1" applyAlignment="1" applyProtection="1"/>
    <xf numFmtId="0" fontId="2" fillId="0" borderId="0" xfId="1"/>
    <xf numFmtId="166" fontId="2" fillId="0" borderId="0" xfId="1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0" fontId="2" fillId="0" borderId="0" xfId="1"/>
    <xf numFmtId="0" fontId="0" fillId="0" borderId="0" xfId="0" applyAlignment="1">
      <alignment wrapText="1"/>
    </xf>
    <xf numFmtId="0" fontId="2" fillId="0" borderId="0" xfId="1" applyAlignment="1">
      <alignment wrapText="1"/>
    </xf>
    <xf numFmtId="167" fontId="0" fillId="0" borderId="0" xfId="0" applyNumberFormat="1"/>
    <xf numFmtId="0" fontId="1" fillId="0" borderId="0" xfId="0" applyFont="1"/>
    <xf numFmtId="166" fontId="0" fillId="0" borderId="0" xfId="0" applyNumberFormat="1"/>
    <xf numFmtId="166" fontId="0" fillId="0" borderId="0" xfId="0" applyNumberFormat="1" applyProtection="1">
      <protection locked="0"/>
    </xf>
    <xf numFmtId="0" fontId="0" fillId="3" borderId="0" xfId="0" applyFill="1"/>
    <xf numFmtId="0" fontId="0" fillId="3" borderId="0" xfId="0" applyFill="1" applyAlignment="1">
      <alignment wrapText="1"/>
    </xf>
    <xf numFmtId="165" fontId="0" fillId="3" borderId="0" xfId="0" applyNumberFormat="1" applyFill="1"/>
    <xf numFmtId="165" fontId="0" fillId="3" borderId="0" xfId="0" applyNumberFormat="1" applyFill="1" applyProtection="1">
      <protection locked="0"/>
    </xf>
    <xf numFmtId="169" fontId="0" fillId="0" borderId="0" xfId="0" applyNumberFormat="1" applyFont="1"/>
    <xf numFmtId="0" fontId="2" fillId="0" borderId="0" xfId="1"/>
    <xf numFmtId="2" fontId="2" fillId="0" borderId="0" xfId="1" applyNumberFormat="1" applyFont="1" applyFill="1" applyBorder="1" applyAlignment="1" applyProtection="1"/>
    <xf numFmtId="2" fontId="2" fillId="0" borderId="0" xfId="1" applyNumberFormat="1" applyFont="1" applyFill="1" applyBorder="1" applyAlignment="1" applyProtection="1"/>
    <xf numFmtId="2" fontId="2" fillId="0" borderId="0" xfId="1" applyNumberFormat="1" applyFont="1" applyFill="1" applyBorder="1" applyAlignment="1" applyProtection="1"/>
    <xf numFmtId="168" fontId="3" fillId="0" borderId="0" xfId="2" applyNumberFormat="1" applyFont="1" applyFill="1" applyBorder="1" applyAlignment="1" applyProtection="1"/>
    <xf numFmtId="165" fontId="0" fillId="0" borderId="0" xfId="0" applyNumberFormat="1"/>
    <xf numFmtId="168" fontId="2" fillId="0" borderId="0" xfId="1" applyNumberFormat="1" applyFont="1" applyFill="1" applyBorder="1" applyAlignment="1" applyProtection="1"/>
    <xf numFmtId="0" fontId="2" fillId="0" borderId="0" xfId="1"/>
    <xf numFmtId="168" fontId="2" fillId="0" borderId="0" xfId="1" applyNumberFormat="1" applyFont="1" applyFill="1" applyBorder="1" applyAlignment="1" applyProtection="1"/>
    <xf numFmtId="168" fontId="2" fillId="0" borderId="0" xfId="1" applyNumberFormat="1" applyFont="1" applyFill="1" applyBorder="1" applyAlignment="1" applyProtection="1"/>
    <xf numFmtId="0" fontId="2" fillId="0" borderId="0" xfId="1"/>
    <xf numFmtId="168" fontId="2" fillId="0" borderId="0" xfId="1" applyNumberFormat="1" applyFont="1" applyFill="1" applyBorder="1" applyAlignment="1" applyProtection="1"/>
    <xf numFmtId="1" fontId="2" fillId="0" borderId="0" xfId="1" applyNumberFormat="1" applyFont="1" applyFill="1" applyBorder="1" applyAlignment="1" applyProtection="1"/>
    <xf numFmtId="0" fontId="2" fillId="0" borderId="0" xfId="1"/>
    <xf numFmtId="0" fontId="6" fillId="0" borderId="0" xfId="3"/>
    <xf numFmtId="0" fontId="6" fillId="0" borderId="0" xfId="3" applyAlignment="1">
      <alignment wrapText="1"/>
    </xf>
    <xf numFmtId="0" fontId="7" fillId="0" borderId="0" xfId="4"/>
    <xf numFmtId="0" fontId="7" fillId="0" borderId="0" xfId="4"/>
    <xf numFmtId="0" fontId="8" fillId="0" borderId="0" xfId="0" applyFont="1"/>
    <xf numFmtId="165" fontId="3" fillId="0" borderId="0" xfId="2" applyNumberFormat="1" applyFont="1" applyFill="1" applyBorder="1" applyAlignment="1" applyProtection="1"/>
    <xf numFmtId="168" fontId="0" fillId="0" borderId="0" xfId="0" applyNumberFormat="1"/>
    <xf numFmtId="0" fontId="9" fillId="0" borderId="0" xfId="0" applyFont="1"/>
    <xf numFmtId="0" fontId="0" fillId="4" borderId="0" xfId="0" applyFill="1"/>
    <xf numFmtId="0" fontId="0" fillId="5" borderId="0" xfId="0" applyFill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9" fillId="0" borderId="0" xfId="0" applyFont="1" applyAlignment="1">
      <alignment wrapText="1"/>
    </xf>
    <xf numFmtId="0" fontId="0" fillId="0" borderId="0" xfId="0" applyFont="1"/>
    <xf numFmtId="0" fontId="6" fillId="6" borderId="0" xfId="3" applyFill="1"/>
    <xf numFmtId="0" fontId="0" fillId="6" borderId="0" xfId="0" applyFill="1"/>
    <xf numFmtId="170" fontId="0" fillId="0" borderId="0" xfId="0" applyNumberFormat="1"/>
    <xf numFmtId="170" fontId="2" fillId="0" borderId="0" xfId="1" applyNumberFormat="1" applyFont="1" applyFill="1" applyBorder="1" applyAlignment="1" applyProtection="1"/>
    <xf numFmtId="170" fontId="2" fillId="0" borderId="1" xfId="1" applyNumberFormat="1" applyFont="1" applyFill="1" applyBorder="1" applyAlignment="1" applyProtection="1"/>
    <xf numFmtId="171" fontId="0" fillId="0" borderId="0" xfId="0" applyNumberFormat="1"/>
    <xf numFmtId="171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2" borderId="0" xfId="0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172" fontId="0" fillId="0" borderId="0" xfId="6" applyNumberFormat="1" applyFont="1" applyFill="1" applyBorder="1"/>
    <xf numFmtId="0" fontId="7" fillId="2" borderId="0" xfId="4" applyFill="1"/>
    <xf numFmtId="0" fontId="0" fillId="2" borderId="0" xfId="0" applyFill="1" applyAlignment="1">
      <alignment wrapText="1"/>
    </xf>
    <xf numFmtId="168" fontId="0" fillId="2" borderId="0" xfId="0" applyNumberFormat="1" applyFill="1"/>
    <xf numFmtId="0" fontId="1" fillId="2" borderId="0" xfId="0" applyFont="1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1" fillId="7" borderId="0" xfId="0" applyFont="1" applyFill="1" applyAlignment="1">
      <alignment wrapText="1"/>
    </xf>
    <xf numFmtId="168" fontId="0" fillId="4" borderId="0" xfId="0" applyNumberFormat="1" applyFill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3" applyBorder="1" applyAlignment="1">
      <alignment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16" fillId="7" borderId="0" xfId="0" applyFont="1" applyFill="1"/>
    <xf numFmtId="0" fontId="6" fillId="4" borderId="0" xfId="3" applyFill="1" applyAlignment="1">
      <alignment wrapText="1"/>
    </xf>
    <xf numFmtId="0" fontId="0" fillId="4" borderId="1" xfId="0" applyFill="1" applyBorder="1"/>
    <xf numFmtId="0" fontId="1" fillId="0" borderId="1" xfId="0" applyFont="1" applyBorder="1" applyAlignment="1">
      <alignment wrapText="1"/>
    </xf>
    <xf numFmtId="0" fontId="18" fillId="4" borderId="0" xfId="0" applyFont="1" applyFill="1" applyAlignment="1">
      <alignment wrapText="1"/>
    </xf>
    <xf numFmtId="0" fontId="12" fillId="4" borderId="0" xfId="3" applyFont="1" applyFill="1" applyAlignment="1">
      <alignment wrapText="1"/>
    </xf>
    <xf numFmtId="0" fontId="1" fillId="0" borderId="1" xfId="0" applyFont="1" applyBorder="1"/>
    <xf numFmtId="172" fontId="0" fillId="2" borderId="0" xfId="6" applyNumberFormat="1" applyFont="1" applyFill="1" applyBorder="1"/>
    <xf numFmtId="9" fontId="0" fillId="0" borderId="0" xfId="6" applyFont="1"/>
    <xf numFmtId="173" fontId="0" fillId="2" borderId="0" xfId="6" applyNumberFormat="1" applyFont="1" applyFill="1"/>
    <xf numFmtId="173" fontId="0" fillId="0" borderId="0" xfId="0" applyNumberFormat="1"/>
    <xf numFmtId="0" fontId="18" fillId="0" borderId="0" xfId="0" applyFont="1"/>
    <xf numFmtId="10" fontId="0" fillId="0" borderId="0" xfId="6" applyNumberFormat="1" applyFont="1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 applyAlignment="1">
      <alignment wrapText="1"/>
    </xf>
  </cellXfs>
  <cellStyles count="10">
    <cellStyle name="Comma 2" xfId="5"/>
    <cellStyle name="Hyperlink" xfId="3" builtinId="8"/>
    <cellStyle name="Normal" xfId="0" builtinId="0"/>
    <cellStyle name="Normal 2" xfId="1"/>
    <cellStyle name="Normal 3" xfId="2"/>
    <cellStyle name="Normal 3 2" xfId="8"/>
    <cellStyle name="Normal 4" xfId="4"/>
    <cellStyle name="Normal 4 2" xfId="9"/>
    <cellStyle name="Normal 5" xfId="7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2.xml"/><Relationship Id="rId12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estimation_level!$B$1</c:f>
              <c:strCache>
                <c:ptCount val="1"/>
                <c:pt idx="0">
                  <c:v>y_s_obs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estimation_level!$B$2:$B$77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4.6090299025284285</c:v>
                </c:pt>
                <c:pt idx="2">
                  <c:v>4.6092748150290959</c:v>
                </c:pt>
                <c:pt idx="3">
                  <c:v>4.6007231204945889</c:v>
                </c:pt>
                <c:pt idx="4">
                  <c:v>4.5960193476852265</c:v>
                </c:pt>
                <c:pt idx="5">
                  <c:v>4.6037497232600852</c:v>
                </c:pt>
                <c:pt idx="6">
                  <c:v>4.6085398975072085</c:v>
                </c:pt>
                <c:pt idx="7">
                  <c:v>4.6128858698799462</c:v>
                </c:pt>
                <c:pt idx="8">
                  <c:v>4.624639425917616</c:v>
                </c:pt>
                <c:pt idx="9">
                  <c:v>4.6355953036337763</c:v>
                </c:pt>
                <c:pt idx="10">
                  <c:v>4.6452734772202362</c:v>
                </c:pt>
                <c:pt idx="11">
                  <c:v>4.6552416682233275</c:v>
                </c:pt>
                <c:pt idx="12">
                  <c:v>4.6571109666126436</c:v>
                </c:pt>
                <c:pt idx="13">
                  <c:v>4.6630355932887806</c:v>
                </c:pt>
                <c:pt idx="14">
                  <c:v>4.6678971231937272</c:v>
                </c:pt>
                <c:pt idx="15">
                  <c:v>4.6811612724480138</c:v>
                </c:pt>
                <c:pt idx="16">
                  <c:v>4.6909233811359012</c:v>
                </c:pt>
                <c:pt idx="17">
                  <c:v>4.7044949306803598</c:v>
                </c:pt>
                <c:pt idx="18">
                  <c:v>4.7103775676807835</c:v>
                </c:pt>
                <c:pt idx="19">
                  <c:v>4.7216620883435709</c:v>
                </c:pt>
                <c:pt idx="20">
                  <c:v>4.7250782808274643</c:v>
                </c:pt>
                <c:pt idx="21">
                  <c:v>4.728561880767824</c:v>
                </c:pt>
                <c:pt idx="22">
                  <c:v>4.7370908219919077</c:v>
                </c:pt>
                <c:pt idx="23">
                  <c:v>4.7441577132862136</c:v>
                </c:pt>
                <c:pt idx="24">
                  <c:v>4.7507016365120975</c:v>
                </c:pt>
                <c:pt idx="25">
                  <c:v>4.7680120730197579</c:v>
                </c:pt>
                <c:pt idx="26">
                  <c:v>4.7772198407809121</c:v>
                </c:pt>
                <c:pt idx="27">
                  <c:v>4.7877320152409943</c:v>
                </c:pt>
                <c:pt idx="28">
                  <c:v>4.7953201778110053</c:v>
                </c:pt>
                <c:pt idx="29">
                  <c:v>4.8102986051571666</c:v>
                </c:pt>
                <c:pt idx="30">
                  <c:v>4.8229456649259976</c:v>
                </c:pt>
                <c:pt idx="31">
                  <c:v>4.8306737271000593</c:v>
                </c:pt>
                <c:pt idx="32">
                  <c:v>4.840517802778102</c:v>
                </c:pt>
                <c:pt idx="33">
                  <c:v>4.8501696915979196</c:v>
                </c:pt>
                <c:pt idx="34">
                  <c:v>4.8631720128283593</c:v>
                </c:pt>
                <c:pt idx="35">
                  <c:v>4.8794541212950442</c:v>
                </c:pt>
                <c:pt idx="36">
                  <c:v>4.8874083336722851</c:v>
                </c:pt>
                <c:pt idx="37">
                  <c:v>4.8956174853333518</c:v>
                </c:pt>
                <c:pt idx="38">
                  <c:v>4.9081282401480308</c:v>
                </c:pt>
                <c:pt idx="39">
                  <c:v>4.92533250793519</c:v>
                </c:pt>
                <c:pt idx="40">
                  <c:v>4.9282333623986627</c:v>
                </c:pt>
                <c:pt idx="41">
                  <c:v>4.9469421271919476</c:v>
                </c:pt>
                <c:pt idx="42">
                  <c:v>4.9481484669704674</c:v>
                </c:pt>
                <c:pt idx="43">
                  <c:v>4.9538114709921857</c:v>
                </c:pt>
                <c:pt idx="44">
                  <c:v>4.950968159147962</c:v>
                </c:pt>
                <c:pt idx="45">
                  <c:v>4.9562534169389245</c:v>
                </c:pt>
                <c:pt idx="46">
                  <c:v>4.9530856155160059</c:v>
                </c:pt>
                <c:pt idx="47">
                  <c:v>4.9558599577985145</c:v>
                </c:pt>
                <c:pt idx="48">
                  <c:v>4.9650265711315473</c:v>
                </c:pt>
                <c:pt idx="49">
                  <c:v>4.9705252569829792</c:v>
                </c:pt>
                <c:pt idx="50">
                  <c:v>4.9753842928809835</c:v>
                </c:pt>
                <c:pt idx="51">
                  <c:v>4.9760170138335802</c:v>
                </c:pt>
                <c:pt idx="52">
                  <c:v>4.9811872106155377</c:v>
                </c:pt>
                <c:pt idx="53">
                  <c:v>4.9904221702455231</c:v>
                </c:pt>
                <c:pt idx="54">
                  <c:v>5.0070336099163093</c:v>
                </c:pt>
                <c:pt idx="55">
                  <c:v>5.0186540833417208</c:v>
                </c:pt>
                <c:pt idx="56">
                  <c:v>5.0243883482952505</c:v>
                </c:pt>
                <c:pt idx="57">
                  <c:v>5.0316890137608699</c:v>
                </c:pt>
                <c:pt idx="58">
                  <c:v>5.0407387178218919</c:v>
                </c:pt>
                <c:pt idx="59">
                  <c:v>5.0493489102456923</c:v>
                </c:pt>
                <c:pt idx="60">
                  <c:v>5.0599516941139591</c:v>
                </c:pt>
                <c:pt idx="61">
                  <c:v>5.0651583075073319</c:v>
                </c:pt>
                <c:pt idx="62">
                  <c:v>5.0735266747748184</c:v>
                </c:pt>
                <c:pt idx="63">
                  <c:v>5.0792200046950775</c:v>
                </c:pt>
                <c:pt idx="64">
                  <c:v>5.091163645005194</c:v>
                </c:pt>
                <c:pt idx="65">
                  <c:v>5.0941496746747639</c:v>
                </c:pt>
                <c:pt idx="66">
                  <c:v>5.0950403236056001</c:v>
                </c:pt>
                <c:pt idx="67">
                  <c:v>5.1028372218500859</c:v>
                </c:pt>
                <c:pt idx="68">
                  <c:v>5.1034553675008034</c:v>
                </c:pt>
                <c:pt idx="69">
                  <c:v>5.1110793613781471</c:v>
                </c:pt>
                <c:pt idx="70">
                  <c:v>5.1177825016119449</c:v>
                </c:pt>
                <c:pt idx="71">
                  <c:v>5.1213441135131212</c:v>
                </c:pt>
                <c:pt idx="72">
                  <c:v>5.1144969951027761</c:v>
                </c:pt>
                <c:pt idx="73">
                  <c:v>5.1194479480053481</c:v>
                </c:pt>
                <c:pt idx="74">
                  <c:v>5.1146380241449201</c:v>
                </c:pt>
                <c:pt idx="75">
                  <c:v>5.0932856726461537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estimation_level!$C$1</c:f>
              <c:strCache>
                <c:ptCount val="1"/>
                <c:pt idx="0">
                  <c:v>c__s_obs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estimation_level!$C$2:$C$77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4.6082932311109897</c:v>
                </c:pt>
                <c:pt idx="2">
                  <c:v>4.612319362414306</c:v>
                </c:pt>
                <c:pt idx="3">
                  <c:v>4.6047282907807663</c:v>
                </c:pt>
                <c:pt idx="4">
                  <c:v>4.6012747900181932</c:v>
                </c:pt>
                <c:pt idx="5">
                  <c:v>4.6096312123675975</c:v>
                </c:pt>
                <c:pt idx="6">
                  <c:v>4.6144751967067474</c:v>
                </c:pt>
                <c:pt idx="7">
                  <c:v>4.6142125387821604</c:v>
                </c:pt>
                <c:pt idx="8">
                  <c:v>4.6328122387072899</c:v>
                </c:pt>
                <c:pt idx="9">
                  <c:v>4.6396476758317089</c:v>
                </c:pt>
                <c:pt idx="10">
                  <c:v>4.6504137972443083</c:v>
                </c:pt>
                <c:pt idx="11">
                  <c:v>4.6622510367994501</c:v>
                </c:pt>
                <c:pt idx="12">
                  <c:v>4.6660328304094829</c:v>
                </c:pt>
                <c:pt idx="13">
                  <c:v>4.6749721032867875</c:v>
                </c:pt>
                <c:pt idx="14">
                  <c:v>4.6859534799272318</c:v>
                </c:pt>
                <c:pt idx="15">
                  <c:v>4.6947656824585788</c:v>
                </c:pt>
                <c:pt idx="16">
                  <c:v>4.7061721615580563</c:v>
                </c:pt>
                <c:pt idx="17">
                  <c:v>4.7138897840215215</c:v>
                </c:pt>
                <c:pt idx="18">
                  <c:v>4.7216112204468814</c:v>
                </c:pt>
                <c:pt idx="19">
                  <c:v>4.732312700925057</c:v>
                </c:pt>
                <c:pt idx="20">
                  <c:v>4.7349547514486403</c:v>
                </c:pt>
                <c:pt idx="21">
                  <c:v>4.7438858655436267</c:v>
                </c:pt>
                <c:pt idx="22">
                  <c:v>4.7530123357503964</c:v>
                </c:pt>
                <c:pt idx="23">
                  <c:v>4.7600148782824334</c:v>
                </c:pt>
                <c:pt idx="24">
                  <c:v>4.7692509750073668</c:v>
                </c:pt>
                <c:pt idx="25">
                  <c:v>4.7800507637421479</c:v>
                </c:pt>
                <c:pt idx="26">
                  <c:v>4.7860563435934242</c:v>
                </c:pt>
                <c:pt idx="27">
                  <c:v>4.7938861558258434</c:v>
                </c:pt>
                <c:pt idx="28">
                  <c:v>4.8043810811578869</c:v>
                </c:pt>
                <c:pt idx="29">
                  <c:v>4.8089030666869945</c:v>
                </c:pt>
                <c:pt idx="30">
                  <c:v>4.8258684930724094</c:v>
                </c:pt>
                <c:pt idx="31">
                  <c:v>4.8376747727839167</c:v>
                </c:pt>
                <c:pt idx="32">
                  <c:v>4.847944135336304</c:v>
                </c:pt>
                <c:pt idx="33">
                  <c:v>4.8654510752613884</c:v>
                </c:pt>
                <c:pt idx="34">
                  <c:v>4.8785107730044928</c:v>
                </c:pt>
                <c:pt idx="35">
                  <c:v>4.8930996344880651</c:v>
                </c:pt>
                <c:pt idx="36">
                  <c:v>4.9025817536022966</c:v>
                </c:pt>
                <c:pt idx="37">
                  <c:v>4.9172788950660919</c:v>
                </c:pt>
                <c:pt idx="38">
                  <c:v>4.9285710386168446</c:v>
                </c:pt>
                <c:pt idx="39">
                  <c:v>4.9431459281283114</c:v>
                </c:pt>
                <c:pt idx="40">
                  <c:v>4.9582566040353324</c:v>
                </c:pt>
                <c:pt idx="41">
                  <c:v>4.9678074917921826</c:v>
                </c:pt>
                <c:pt idx="42">
                  <c:v>4.977487256545631</c:v>
                </c:pt>
                <c:pt idx="43">
                  <c:v>4.9863502303526026</c:v>
                </c:pt>
                <c:pt idx="44">
                  <c:v>4.9905661389808067</c:v>
                </c:pt>
                <c:pt idx="45">
                  <c:v>4.9931351371644492</c:v>
                </c:pt>
                <c:pt idx="46">
                  <c:v>4.9967732455333778</c:v>
                </c:pt>
                <c:pt idx="47">
                  <c:v>5.0119362776701415</c:v>
                </c:pt>
                <c:pt idx="48">
                  <c:v>5.014932103380394</c:v>
                </c:pt>
                <c:pt idx="49">
                  <c:v>5.0200220065452825</c:v>
                </c:pt>
                <c:pt idx="50">
                  <c:v>5.0269887306596548</c:v>
                </c:pt>
                <c:pt idx="51">
                  <c:v>5.0323521613085784</c:v>
                </c:pt>
                <c:pt idx="52">
                  <c:v>5.0367347782193868</c:v>
                </c:pt>
                <c:pt idx="53">
                  <c:v>5.047806686781291</c:v>
                </c:pt>
                <c:pt idx="54">
                  <c:v>5.0624444749719562</c:v>
                </c:pt>
                <c:pt idx="55">
                  <c:v>5.0701778795334231</c:v>
                </c:pt>
                <c:pt idx="56">
                  <c:v>5.0798547329878811</c:v>
                </c:pt>
                <c:pt idx="57">
                  <c:v>5.0863307937323761</c:v>
                </c:pt>
                <c:pt idx="58">
                  <c:v>5.0958425104153839</c:v>
                </c:pt>
                <c:pt idx="59">
                  <c:v>5.1060466805896265</c:v>
                </c:pt>
                <c:pt idx="60">
                  <c:v>5.1136639361754845</c:v>
                </c:pt>
                <c:pt idx="61">
                  <c:v>5.1244775949588028</c:v>
                </c:pt>
                <c:pt idx="62">
                  <c:v>5.1321962443490197</c:v>
                </c:pt>
                <c:pt idx="63">
                  <c:v>5.1359553928155641</c:v>
                </c:pt>
                <c:pt idx="64">
                  <c:v>5.1471076750120783</c:v>
                </c:pt>
                <c:pt idx="65">
                  <c:v>5.1524177304410994</c:v>
                </c:pt>
                <c:pt idx="66">
                  <c:v>5.1582386051218485</c:v>
                </c:pt>
                <c:pt idx="67">
                  <c:v>5.168382044050075</c:v>
                </c:pt>
                <c:pt idx="68">
                  <c:v>5.1736306624084829</c:v>
                </c:pt>
                <c:pt idx="69">
                  <c:v>5.1770180742799639</c:v>
                </c:pt>
                <c:pt idx="70">
                  <c:v>5.1814572618146304</c:v>
                </c:pt>
                <c:pt idx="71">
                  <c:v>5.1827078202625589</c:v>
                </c:pt>
                <c:pt idx="72">
                  <c:v>5.1806425654426569</c:v>
                </c:pt>
                <c:pt idx="73">
                  <c:v>5.1823209097382303</c:v>
                </c:pt>
                <c:pt idx="74">
                  <c:v>5.1750709651209892</c:v>
                </c:pt>
                <c:pt idx="75">
                  <c:v>5.1629641092811269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estimation_level!$D$1</c:f>
              <c:strCache>
                <c:ptCount val="1"/>
                <c:pt idx="0">
                  <c:v>i_s_obs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estimation_level!$D$2:$D$77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4.6054850970283256</c:v>
                </c:pt>
                <c:pt idx="2">
                  <c:v>4.5857706270552434</c:v>
                </c:pt>
                <c:pt idx="3">
                  <c:v>4.5285272045018505</c:v>
                </c:pt>
                <c:pt idx="4">
                  <c:v>4.4946344471661321</c:v>
                </c:pt>
                <c:pt idx="5">
                  <c:v>4.4947223863122998</c:v>
                </c:pt>
                <c:pt idx="6">
                  <c:v>4.5144008619777951</c:v>
                </c:pt>
                <c:pt idx="7">
                  <c:v>4.5493078286154383</c:v>
                </c:pt>
                <c:pt idx="8">
                  <c:v>4.5307350858335367</c:v>
                </c:pt>
                <c:pt idx="9">
                  <c:v>4.5858509064275017</c:v>
                </c:pt>
                <c:pt idx="10">
                  <c:v>4.5939261052154636</c:v>
                </c:pt>
                <c:pt idx="11">
                  <c:v>4.6240460291586203</c:v>
                </c:pt>
                <c:pt idx="12">
                  <c:v>4.6472638125863339</c:v>
                </c:pt>
                <c:pt idx="13">
                  <c:v>4.6529099298928713</c:v>
                </c:pt>
                <c:pt idx="14">
                  <c:v>4.6461307535838197</c:v>
                </c:pt>
                <c:pt idx="15">
                  <c:v>4.6972539783368941</c:v>
                </c:pt>
                <c:pt idx="16">
                  <c:v>4.7350927122763062</c:v>
                </c:pt>
                <c:pt idx="17">
                  <c:v>4.7829539032895019</c:v>
                </c:pt>
                <c:pt idx="18">
                  <c:v>4.7664048265728685</c:v>
                </c:pt>
                <c:pt idx="19">
                  <c:v>4.8066637353685566</c:v>
                </c:pt>
                <c:pt idx="20">
                  <c:v>4.8174199694263624</c:v>
                </c:pt>
                <c:pt idx="21">
                  <c:v>4.7964410790571019</c:v>
                </c:pt>
                <c:pt idx="22">
                  <c:v>4.790505569344238</c:v>
                </c:pt>
                <c:pt idx="23">
                  <c:v>4.8151247819348963</c:v>
                </c:pt>
                <c:pt idx="24">
                  <c:v>4.8302645890584897</c:v>
                </c:pt>
                <c:pt idx="25">
                  <c:v>4.8775987171629884</c:v>
                </c:pt>
                <c:pt idx="26">
                  <c:v>4.9226212671622838</c:v>
                </c:pt>
                <c:pt idx="27">
                  <c:v>4.922277269910869</c:v>
                </c:pt>
                <c:pt idx="28">
                  <c:v>4.9436651224786123</c:v>
                </c:pt>
                <c:pt idx="29">
                  <c:v>4.9974250623594498</c:v>
                </c:pt>
                <c:pt idx="30">
                  <c:v>5.0151395702917672</c:v>
                </c:pt>
                <c:pt idx="31">
                  <c:v>5.0292020182535042</c:v>
                </c:pt>
                <c:pt idx="32">
                  <c:v>5.0727594857616936</c:v>
                </c:pt>
                <c:pt idx="33">
                  <c:v>5.0659781208307777</c:v>
                </c:pt>
                <c:pt idx="34">
                  <c:v>5.0923483201237376</c:v>
                </c:pt>
                <c:pt idx="35">
                  <c:v>5.1201603543342999</c:v>
                </c:pt>
                <c:pt idx="36">
                  <c:v>5.1482724198798007</c:v>
                </c:pt>
                <c:pt idx="37">
                  <c:v>5.1491411700773266</c:v>
                </c:pt>
                <c:pt idx="38">
                  <c:v>5.1738783707849718</c:v>
                </c:pt>
                <c:pt idx="39">
                  <c:v>5.2027945657162666</c:v>
                </c:pt>
                <c:pt idx="40">
                  <c:v>5.1937439426270275</c:v>
                </c:pt>
                <c:pt idx="41">
                  <c:v>5.2517786030808615</c:v>
                </c:pt>
                <c:pt idx="42">
                  <c:v>5.2391606628753875</c:v>
                </c:pt>
                <c:pt idx="43">
                  <c:v>5.2397870069257619</c:v>
                </c:pt>
                <c:pt idx="44">
                  <c:v>5.1926505922742932</c:v>
                </c:pt>
                <c:pt idx="45">
                  <c:v>5.1890559890700736</c:v>
                </c:pt>
                <c:pt idx="46">
                  <c:v>5.1711101411295424</c:v>
                </c:pt>
                <c:pt idx="47">
                  <c:v>5.1208188060559543</c:v>
                </c:pt>
                <c:pt idx="48">
                  <c:v>5.1558825639237815</c:v>
                </c:pt>
                <c:pt idx="49">
                  <c:v>5.1658652563055671</c:v>
                </c:pt>
                <c:pt idx="50">
                  <c:v>5.1657304096933832</c:v>
                </c:pt>
                <c:pt idx="51">
                  <c:v>5.1639757470156686</c:v>
                </c:pt>
                <c:pt idx="52">
                  <c:v>5.1724059121828097</c:v>
                </c:pt>
                <c:pt idx="53">
                  <c:v>5.177661112662383</c:v>
                </c:pt>
                <c:pt idx="54">
                  <c:v>5.212407744608079</c:v>
                </c:pt>
                <c:pt idx="55">
                  <c:v>5.2470655134899298</c:v>
                </c:pt>
                <c:pt idx="56">
                  <c:v>5.2476455118490515</c:v>
                </c:pt>
                <c:pt idx="57">
                  <c:v>5.2828039526072947</c:v>
                </c:pt>
                <c:pt idx="58">
                  <c:v>5.2980811181711456</c:v>
                </c:pt>
                <c:pt idx="59">
                  <c:v>5.3180427946316104</c:v>
                </c:pt>
                <c:pt idx="60">
                  <c:v>5.3461321770744794</c:v>
                </c:pt>
                <c:pt idx="61">
                  <c:v>5.3333272277063166</c:v>
                </c:pt>
                <c:pt idx="62">
                  <c:v>5.3436896228285251</c:v>
                </c:pt>
                <c:pt idx="63">
                  <c:v>5.3732349096733838</c:v>
                </c:pt>
                <c:pt idx="64">
                  <c:v>5.3863715067576896</c:v>
                </c:pt>
                <c:pt idx="65">
                  <c:v>5.3798247793333012</c:v>
                </c:pt>
                <c:pt idx="66">
                  <c:v>5.3695753871819525</c:v>
                </c:pt>
                <c:pt idx="67">
                  <c:v>5.3456065923493865</c:v>
                </c:pt>
                <c:pt idx="68">
                  <c:v>5.3363638593811773</c:v>
                </c:pt>
                <c:pt idx="69">
                  <c:v>5.3499905100436225</c:v>
                </c:pt>
                <c:pt idx="70">
                  <c:v>5.3437648673733307</c:v>
                </c:pt>
                <c:pt idx="71">
                  <c:v>5.3236627332077013</c:v>
                </c:pt>
                <c:pt idx="72">
                  <c:v>5.2894196311281725</c:v>
                </c:pt>
                <c:pt idx="73">
                  <c:v>5.2714235141082817</c:v>
                </c:pt>
                <c:pt idx="74">
                  <c:v>5.2432041040541435</c:v>
                </c:pt>
                <c:pt idx="75">
                  <c:v>5.1500548293460016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estimation_level!$E$1</c:f>
              <c:strCache>
                <c:ptCount val="1"/>
                <c:pt idx="0">
                  <c:v>n_s_obs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estimation_level!$E$2:$E$77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4.5984069389616629</c:v>
                </c:pt>
                <c:pt idx="2">
                  <c:v>4.5922384985548153</c:v>
                </c:pt>
                <c:pt idx="3">
                  <c:v>4.5883835863259268</c:v>
                </c:pt>
                <c:pt idx="4">
                  <c:v>4.5801763679107257</c:v>
                </c:pt>
                <c:pt idx="5">
                  <c:v>4.5782685495270989</c:v>
                </c:pt>
                <c:pt idx="6">
                  <c:v>4.5790628415484314</c:v>
                </c:pt>
                <c:pt idx="7">
                  <c:v>4.5792725474557088</c:v>
                </c:pt>
                <c:pt idx="8">
                  <c:v>4.5816888321031826</c:v>
                </c:pt>
                <c:pt idx="9">
                  <c:v>4.5883393830558052</c:v>
                </c:pt>
                <c:pt idx="10">
                  <c:v>4.5910167381458447</c:v>
                </c:pt>
                <c:pt idx="11">
                  <c:v>4.5936402485219698</c:v>
                </c:pt>
                <c:pt idx="12">
                  <c:v>4.5982296301380305</c:v>
                </c:pt>
                <c:pt idx="13">
                  <c:v>4.6072013182523861</c:v>
                </c:pt>
                <c:pt idx="14">
                  <c:v>4.6130055492104418</c:v>
                </c:pt>
                <c:pt idx="15">
                  <c:v>4.6181403241576806</c:v>
                </c:pt>
                <c:pt idx="16">
                  <c:v>4.6222344798338852</c:v>
                </c:pt>
                <c:pt idx="17">
                  <c:v>4.6340406538291479</c:v>
                </c:pt>
                <c:pt idx="18">
                  <c:v>4.6399292483865615</c:v>
                </c:pt>
                <c:pt idx="19">
                  <c:v>4.6496114880383335</c:v>
                </c:pt>
                <c:pt idx="20">
                  <c:v>4.6510993385740171</c:v>
                </c:pt>
                <c:pt idx="21">
                  <c:v>4.645039952275372</c:v>
                </c:pt>
                <c:pt idx="22">
                  <c:v>4.6525892720681679</c:v>
                </c:pt>
                <c:pt idx="23">
                  <c:v>4.6528258836670773</c:v>
                </c:pt>
                <c:pt idx="24">
                  <c:v>4.6470538869845033</c:v>
                </c:pt>
                <c:pt idx="25">
                  <c:v>4.6545199764623071</c:v>
                </c:pt>
                <c:pt idx="26">
                  <c:v>4.6633405226366929</c:v>
                </c:pt>
                <c:pt idx="27">
                  <c:v>4.6709658847997275</c:v>
                </c:pt>
                <c:pt idx="28">
                  <c:v>4.6792918182096415</c:v>
                </c:pt>
                <c:pt idx="29">
                  <c:v>4.6861626488863095</c:v>
                </c:pt>
                <c:pt idx="30">
                  <c:v>4.6921342576560097</c:v>
                </c:pt>
                <c:pt idx="31">
                  <c:v>4.6946930711182819</c:v>
                </c:pt>
                <c:pt idx="32">
                  <c:v>4.6966017425170659</c:v>
                </c:pt>
                <c:pt idx="33">
                  <c:v>4.6981999645053172</c:v>
                </c:pt>
                <c:pt idx="34">
                  <c:v>4.6978535046310785</c:v>
                </c:pt>
                <c:pt idx="35">
                  <c:v>4.712045591126385</c:v>
                </c:pt>
                <c:pt idx="36">
                  <c:v>4.7154091879736733</c:v>
                </c:pt>
                <c:pt idx="37">
                  <c:v>4.7180616259974517</c:v>
                </c:pt>
                <c:pt idx="38">
                  <c:v>4.7218134761770063</c:v>
                </c:pt>
                <c:pt idx="39">
                  <c:v>4.7259967028879277</c:v>
                </c:pt>
                <c:pt idx="40">
                  <c:v>4.7405138195369076</c:v>
                </c:pt>
                <c:pt idx="41">
                  <c:v>4.7406023757657572</c:v>
                </c:pt>
                <c:pt idx="42">
                  <c:v>4.7369819244698448</c:v>
                </c:pt>
                <c:pt idx="43">
                  <c:v>4.7381874966325945</c:v>
                </c:pt>
                <c:pt idx="44">
                  <c:v>4.7353377173430697</c:v>
                </c:pt>
                <c:pt idx="45">
                  <c:v>4.7270416340426298</c:v>
                </c:pt>
                <c:pt idx="46">
                  <c:v>4.7210155724779188</c:v>
                </c:pt>
                <c:pt idx="47">
                  <c:v>4.7151732032889537</c:v>
                </c:pt>
                <c:pt idx="48">
                  <c:v>4.7145574991711232</c:v>
                </c:pt>
                <c:pt idx="49">
                  <c:v>4.7207277046953067</c:v>
                </c:pt>
                <c:pt idx="50">
                  <c:v>4.7219313340027149</c:v>
                </c:pt>
                <c:pt idx="51">
                  <c:v>4.7201849010312227</c:v>
                </c:pt>
                <c:pt idx="52">
                  <c:v>4.7219079837287534</c:v>
                </c:pt>
                <c:pt idx="53">
                  <c:v>4.7234687808315812</c:v>
                </c:pt>
                <c:pt idx="54">
                  <c:v>4.7212666035126745</c:v>
                </c:pt>
                <c:pt idx="55">
                  <c:v>4.7283707162771869</c:v>
                </c:pt>
                <c:pt idx="56">
                  <c:v>4.7322627984309786</c:v>
                </c:pt>
                <c:pt idx="57">
                  <c:v>4.7300146752492829</c:v>
                </c:pt>
                <c:pt idx="58">
                  <c:v>4.7357744770273023</c:v>
                </c:pt>
                <c:pt idx="59">
                  <c:v>4.7392505426501916</c:v>
                </c:pt>
                <c:pt idx="60">
                  <c:v>4.7396669557428464</c:v>
                </c:pt>
                <c:pt idx="61">
                  <c:v>4.7498061833823044</c:v>
                </c:pt>
                <c:pt idx="62">
                  <c:v>4.7536219703579956</c:v>
                </c:pt>
                <c:pt idx="63">
                  <c:v>4.7578650548009183</c:v>
                </c:pt>
                <c:pt idx="64">
                  <c:v>4.764192167049611</c:v>
                </c:pt>
                <c:pt idx="65">
                  <c:v>4.7680091710348496</c:v>
                </c:pt>
                <c:pt idx="66">
                  <c:v>4.7742871580340349</c:v>
                </c:pt>
                <c:pt idx="67">
                  <c:v>4.7808552550605263</c:v>
                </c:pt>
                <c:pt idx="68">
                  <c:v>4.7820101055604347</c:v>
                </c:pt>
                <c:pt idx="69">
                  <c:v>4.7808176967973299</c:v>
                </c:pt>
                <c:pt idx="70">
                  <c:v>4.7801053915739633</c:v>
                </c:pt>
                <c:pt idx="71">
                  <c:v>4.7799525081144925</c:v>
                </c:pt>
                <c:pt idx="72">
                  <c:v>4.779210688826268</c:v>
                </c:pt>
                <c:pt idx="73">
                  <c:v>4.7769630012247308</c:v>
                </c:pt>
                <c:pt idx="74">
                  <c:v>4.7697836651069601</c:v>
                </c:pt>
                <c:pt idx="75">
                  <c:v>4.7558329754513657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estimation_level!$K$1</c:f>
              <c:strCache>
                <c:ptCount val="1"/>
                <c:pt idx="0">
                  <c:v>y_obs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estimation_level!$K$2:$K$77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4.6161151535218901</c:v>
                </c:pt>
                <c:pt idx="2">
                  <c:v>4.6237935244742774</c:v>
                </c:pt>
                <c:pt idx="3">
                  <c:v>4.6257403319963855</c:v>
                </c:pt>
                <c:pt idx="4">
                  <c:v>4.6301342721737173</c:v>
                </c:pt>
                <c:pt idx="5">
                  <c:v>4.634555790269614</c:v>
                </c:pt>
                <c:pt idx="6">
                  <c:v>4.6341625190017277</c:v>
                </c:pt>
                <c:pt idx="7">
                  <c:v>4.6408925655349735</c:v>
                </c:pt>
                <c:pt idx="8">
                  <c:v>4.6494966272152229</c:v>
                </c:pt>
                <c:pt idx="9">
                  <c:v>4.6482122217470367</c:v>
                </c:pt>
                <c:pt idx="10">
                  <c:v>4.6514468260036237</c:v>
                </c:pt>
                <c:pt idx="11">
                  <c:v>4.6521250632709616</c:v>
                </c:pt>
                <c:pt idx="12">
                  <c:v>4.6548475607932245</c:v>
                </c:pt>
                <c:pt idx="13">
                  <c:v>4.6576666476242368</c:v>
                </c:pt>
                <c:pt idx="14">
                  <c:v>4.6628726741510897</c:v>
                </c:pt>
                <c:pt idx="15">
                  <c:v>4.6698251150992691</c:v>
                </c:pt>
                <c:pt idx="16">
                  <c:v>4.6805559212351922</c:v>
                </c:pt>
                <c:pt idx="17">
                  <c:v>4.6857162360545841</c:v>
                </c:pt>
                <c:pt idx="18">
                  <c:v>4.6970258995999625</c:v>
                </c:pt>
                <c:pt idx="19">
                  <c:v>4.7026314062912116</c:v>
                </c:pt>
                <c:pt idx="20">
                  <c:v>4.7104649264199097</c:v>
                </c:pt>
                <c:pt idx="21">
                  <c:v>4.7186811173404761</c:v>
                </c:pt>
                <c:pt idx="22">
                  <c:v>4.7274710754115103</c:v>
                </c:pt>
                <c:pt idx="23">
                  <c:v>4.7324155775986751</c:v>
                </c:pt>
                <c:pt idx="24">
                  <c:v>4.7394975807972584</c:v>
                </c:pt>
                <c:pt idx="25">
                  <c:v>4.7464605768640515</c:v>
                </c:pt>
                <c:pt idx="26">
                  <c:v>4.7527488798922315</c:v>
                </c:pt>
                <c:pt idx="27">
                  <c:v>4.7605466926784379</c:v>
                </c:pt>
                <c:pt idx="28">
                  <c:v>4.7669303683199562</c:v>
                </c:pt>
                <c:pt idx="29">
                  <c:v>4.7744361760386873</c:v>
                </c:pt>
                <c:pt idx="30">
                  <c:v>4.781849933856412</c:v>
                </c:pt>
                <c:pt idx="31">
                  <c:v>4.7918265950051202</c:v>
                </c:pt>
                <c:pt idx="32">
                  <c:v>4.7934038320143362</c:v>
                </c:pt>
                <c:pt idx="33">
                  <c:v>4.7974492332503447</c:v>
                </c:pt>
                <c:pt idx="34">
                  <c:v>4.8034012931272878</c:v>
                </c:pt>
                <c:pt idx="35">
                  <c:v>4.8115482251262858</c:v>
                </c:pt>
                <c:pt idx="36">
                  <c:v>4.8144021981490788</c:v>
                </c:pt>
                <c:pt idx="37">
                  <c:v>4.8205917192811727</c:v>
                </c:pt>
                <c:pt idx="38">
                  <c:v>4.8313007039004781</c:v>
                </c:pt>
                <c:pt idx="39">
                  <c:v>4.8423502163693675</c:v>
                </c:pt>
                <c:pt idx="40">
                  <c:v>4.8558363572110608</c:v>
                </c:pt>
                <c:pt idx="41">
                  <c:v>4.8639607933103166</c:v>
                </c:pt>
                <c:pt idx="42">
                  <c:v>4.8693190795150514</c:v>
                </c:pt>
                <c:pt idx="43">
                  <c:v>4.8774222869388808</c:v>
                </c:pt>
                <c:pt idx="44">
                  <c:v>4.8861777553792791</c:v>
                </c:pt>
                <c:pt idx="45">
                  <c:v>4.8876054120692505</c:v>
                </c:pt>
                <c:pt idx="46">
                  <c:v>4.8877603493852666</c:v>
                </c:pt>
                <c:pt idx="47">
                  <c:v>4.8908564213443011</c:v>
                </c:pt>
                <c:pt idx="48">
                  <c:v>4.8947843759324483</c:v>
                </c:pt>
                <c:pt idx="49">
                  <c:v>4.9024268509021116</c:v>
                </c:pt>
                <c:pt idx="50">
                  <c:v>4.9082852988189849</c:v>
                </c:pt>
                <c:pt idx="51">
                  <c:v>4.9128587906630283</c:v>
                </c:pt>
                <c:pt idx="52">
                  <c:v>4.914370133798835</c:v>
                </c:pt>
                <c:pt idx="53">
                  <c:v>4.9190814851627875</c:v>
                </c:pt>
                <c:pt idx="54">
                  <c:v>4.9271461545328785</c:v>
                </c:pt>
                <c:pt idx="55">
                  <c:v>4.937166094726039</c:v>
                </c:pt>
                <c:pt idx="56">
                  <c:v>4.9453067407310476</c:v>
                </c:pt>
                <c:pt idx="57">
                  <c:v>4.9502867979895093</c:v>
                </c:pt>
                <c:pt idx="58">
                  <c:v>4.9558522091784791</c:v>
                </c:pt>
                <c:pt idx="59">
                  <c:v>4.959582059401126</c:v>
                </c:pt>
                <c:pt idx="60">
                  <c:v>4.9660842603107378</c:v>
                </c:pt>
                <c:pt idx="61">
                  <c:v>4.9748740707507144</c:v>
                </c:pt>
                <c:pt idx="62">
                  <c:v>4.9851688228772533</c:v>
                </c:pt>
                <c:pt idx="63">
                  <c:v>4.9930241311449661</c:v>
                </c:pt>
                <c:pt idx="64">
                  <c:v>5.0010965450694105</c:v>
                </c:pt>
                <c:pt idx="65">
                  <c:v>5.0095182407959324</c:v>
                </c:pt>
                <c:pt idx="66">
                  <c:v>5.0151808037362713</c:v>
                </c:pt>
                <c:pt idx="67">
                  <c:v>5.0269548655979621</c:v>
                </c:pt>
                <c:pt idx="68">
                  <c:v>5.0375316155213321</c:v>
                </c:pt>
                <c:pt idx="69">
                  <c:v>5.0444876930809182</c:v>
                </c:pt>
                <c:pt idx="70">
                  <c:v>5.0493640654924246</c:v>
                </c:pt>
                <c:pt idx="71">
                  <c:v>5.0565904664966821</c:v>
                </c:pt>
                <c:pt idx="72">
                  <c:v>5.0616547651806103</c:v>
                </c:pt>
                <c:pt idx="73">
                  <c:v>5.0594314442777044</c:v>
                </c:pt>
                <c:pt idx="74">
                  <c:v>5.0536935712005242</c:v>
                </c:pt>
                <c:pt idx="75">
                  <c:v>5.0375711075610914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estimation_level!$L$1</c:f>
              <c:strCache>
                <c:ptCount val="1"/>
                <c:pt idx="0">
                  <c:v>c_obs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estimation_level!$L$2:$L$77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4.6182536602187954</c:v>
                </c:pt>
                <c:pt idx="2">
                  <c:v>4.621774867875498</c:v>
                </c:pt>
                <c:pt idx="3">
                  <c:v>4.6224177904274111</c:v>
                </c:pt>
                <c:pt idx="4">
                  <c:v>4.6276699255800251</c:v>
                </c:pt>
                <c:pt idx="5">
                  <c:v>4.6355117858878838</c:v>
                </c:pt>
                <c:pt idx="6">
                  <c:v>4.6350004173283503</c:v>
                </c:pt>
                <c:pt idx="7">
                  <c:v>4.6460151807464163</c:v>
                </c:pt>
                <c:pt idx="8">
                  <c:v>4.6559626914499228</c:v>
                </c:pt>
                <c:pt idx="9">
                  <c:v>4.6574283299447607</c:v>
                </c:pt>
                <c:pt idx="10">
                  <c:v>4.6608573944570013</c:v>
                </c:pt>
                <c:pt idx="11">
                  <c:v>4.664979573717785</c:v>
                </c:pt>
                <c:pt idx="12">
                  <c:v>4.6642612005696282</c:v>
                </c:pt>
                <c:pt idx="13">
                  <c:v>4.6663283950292218</c:v>
                </c:pt>
                <c:pt idx="14">
                  <c:v>4.6719400497347259</c:v>
                </c:pt>
                <c:pt idx="15">
                  <c:v>4.6833224697012659</c:v>
                </c:pt>
                <c:pt idx="16">
                  <c:v>4.6862870219429293</c:v>
                </c:pt>
                <c:pt idx="17">
                  <c:v>4.6911526999441167</c:v>
                </c:pt>
                <c:pt idx="18">
                  <c:v>4.7017077420100559</c:v>
                </c:pt>
                <c:pt idx="19">
                  <c:v>4.7062611944879151</c:v>
                </c:pt>
                <c:pt idx="20">
                  <c:v>4.7113420798010575</c:v>
                </c:pt>
                <c:pt idx="21">
                  <c:v>4.7245631238539367</c:v>
                </c:pt>
                <c:pt idx="22">
                  <c:v>4.7298475477686024</c:v>
                </c:pt>
                <c:pt idx="23">
                  <c:v>4.7356941995334241</c:v>
                </c:pt>
                <c:pt idx="24">
                  <c:v>4.7439954154010948</c:v>
                </c:pt>
                <c:pt idx="25">
                  <c:v>4.7493687521274772</c:v>
                </c:pt>
                <c:pt idx="26">
                  <c:v>4.7553992913737355</c:v>
                </c:pt>
                <c:pt idx="27">
                  <c:v>4.7628391947301925</c:v>
                </c:pt>
                <c:pt idx="28">
                  <c:v>4.7731814761139706</c:v>
                </c:pt>
                <c:pt idx="29">
                  <c:v>4.7713588493288839</c:v>
                </c:pt>
                <c:pt idx="30">
                  <c:v>4.7766015198706109</c:v>
                </c:pt>
                <c:pt idx="31">
                  <c:v>4.7846504513204726</c:v>
                </c:pt>
                <c:pt idx="32">
                  <c:v>4.7890477941459659</c:v>
                </c:pt>
                <c:pt idx="33">
                  <c:v>4.7964252454180913</c:v>
                </c:pt>
                <c:pt idx="34">
                  <c:v>4.8063918522364881</c:v>
                </c:pt>
                <c:pt idx="35">
                  <c:v>4.8132197862835353</c:v>
                </c:pt>
                <c:pt idx="36">
                  <c:v>4.8206574908501025</c:v>
                </c:pt>
                <c:pt idx="37">
                  <c:v>4.8295352009857941</c:v>
                </c:pt>
                <c:pt idx="38">
                  <c:v>4.8392742473153572</c:v>
                </c:pt>
                <c:pt idx="39">
                  <c:v>4.849232016654569</c:v>
                </c:pt>
                <c:pt idx="40">
                  <c:v>4.8598281305222182</c:v>
                </c:pt>
                <c:pt idx="41">
                  <c:v>4.8665415582944522</c:v>
                </c:pt>
                <c:pt idx="42">
                  <c:v>4.8726375288445043</c:v>
                </c:pt>
                <c:pt idx="43">
                  <c:v>4.8786333868987963</c:v>
                </c:pt>
                <c:pt idx="44">
                  <c:v>4.8871556706999746</c:v>
                </c:pt>
                <c:pt idx="45">
                  <c:v>4.8925858034113174</c:v>
                </c:pt>
                <c:pt idx="46">
                  <c:v>4.8965670923604554</c:v>
                </c:pt>
                <c:pt idx="47">
                  <c:v>4.9012805843301663</c:v>
                </c:pt>
                <c:pt idx="48">
                  <c:v>4.9056031318248889</c:v>
                </c:pt>
                <c:pt idx="49">
                  <c:v>4.9129793721075963</c:v>
                </c:pt>
                <c:pt idx="50">
                  <c:v>4.9189444226661765</c:v>
                </c:pt>
                <c:pt idx="51">
                  <c:v>4.9234964325721684</c:v>
                </c:pt>
                <c:pt idx="52">
                  <c:v>4.9253818074597113</c:v>
                </c:pt>
                <c:pt idx="53">
                  <c:v>4.9295656361257292</c:v>
                </c:pt>
                <c:pt idx="54">
                  <c:v>4.9365238322432097</c:v>
                </c:pt>
                <c:pt idx="55">
                  <c:v>4.9421266978576739</c:v>
                </c:pt>
                <c:pt idx="56">
                  <c:v>4.9494457401519609</c:v>
                </c:pt>
                <c:pt idx="57">
                  <c:v>4.9537200917490471</c:v>
                </c:pt>
                <c:pt idx="58">
                  <c:v>4.959839094089979</c:v>
                </c:pt>
                <c:pt idx="59">
                  <c:v>4.9661086328977273</c:v>
                </c:pt>
                <c:pt idx="60">
                  <c:v>4.9725638874538802</c:v>
                </c:pt>
                <c:pt idx="61">
                  <c:v>4.9803807662865873</c:v>
                </c:pt>
                <c:pt idx="62">
                  <c:v>4.988100760175108</c:v>
                </c:pt>
                <c:pt idx="63">
                  <c:v>4.9928934088388521</c:v>
                </c:pt>
                <c:pt idx="64">
                  <c:v>4.9989603053904013</c:v>
                </c:pt>
                <c:pt idx="65">
                  <c:v>5.0059488623789496</c:v>
                </c:pt>
                <c:pt idx="66">
                  <c:v>5.0094392594184907</c:v>
                </c:pt>
                <c:pt idx="67">
                  <c:v>5.0195880926969352</c:v>
                </c:pt>
                <c:pt idx="68">
                  <c:v>5.0261555998419718</c:v>
                </c:pt>
                <c:pt idx="69">
                  <c:v>5.0347574214172095</c:v>
                </c:pt>
                <c:pt idx="70">
                  <c:v>5.0386114336260066</c:v>
                </c:pt>
                <c:pt idx="71">
                  <c:v>5.0448571122036396</c:v>
                </c:pt>
                <c:pt idx="72">
                  <c:v>5.0479130497058637</c:v>
                </c:pt>
                <c:pt idx="73">
                  <c:v>5.0444126561671654</c:v>
                </c:pt>
                <c:pt idx="74">
                  <c:v>5.0418968867537917</c:v>
                </c:pt>
                <c:pt idx="75">
                  <c:v>5.0373597656083646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estimation_level!$M$1</c:f>
              <c:strCache>
                <c:ptCount val="1"/>
                <c:pt idx="0">
                  <c:v>i_obs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estimation_level!$M$2:$M$77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4.6029626759219653</c:v>
                </c:pt>
                <c:pt idx="2">
                  <c:v>4.6087243120257746</c:v>
                </c:pt>
                <c:pt idx="3">
                  <c:v>4.6126998009995974</c:v>
                </c:pt>
                <c:pt idx="4">
                  <c:v>4.6108371004291966</c:v>
                </c:pt>
                <c:pt idx="5">
                  <c:v>4.5994372276113085</c:v>
                </c:pt>
                <c:pt idx="6">
                  <c:v>4.5987985266478768</c:v>
                </c:pt>
                <c:pt idx="7">
                  <c:v>4.6056177573377326</c:v>
                </c:pt>
                <c:pt idx="8">
                  <c:v>4.6056697502734867</c:v>
                </c:pt>
                <c:pt idx="9">
                  <c:v>4.603086632673711</c:v>
                </c:pt>
                <c:pt idx="10">
                  <c:v>4.5905161482713925</c:v>
                </c:pt>
                <c:pt idx="11">
                  <c:v>4.5763170156664099</c:v>
                </c:pt>
                <c:pt idx="12">
                  <c:v>4.5689499668940368</c:v>
                </c:pt>
                <c:pt idx="13">
                  <c:v>4.5537595683061411</c:v>
                </c:pt>
                <c:pt idx="14">
                  <c:v>4.5503551258981005</c:v>
                </c:pt>
                <c:pt idx="15">
                  <c:v>4.5450334744945344</c:v>
                </c:pt>
                <c:pt idx="16">
                  <c:v>4.555391340535353</c:v>
                </c:pt>
                <c:pt idx="17">
                  <c:v>4.5683724217631463</c:v>
                </c:pt>
                <c:pt idx="18">
                  <c:v>4.5767443537652852</c:v>
                </c:pt>
                <c:pt idx="19">
                  <c:v>4.5893034641162087</c:v>
                </c:pt>
                <c:pt idx="20">
                  <c:v>4.5746013184793588</c:v>
                </c:pt>
                <c:pt idx="21">
                  <c:v>4.5847048269100368</c:v>
                </c:pt>
                <c:pt idx="22">
                  <c:v>4.5918319309627309</c:v>
                </c:pt>
                <c:pt idx="23">
                  <c:v>4.6023793986820136</c:v>
                </c:pt>
                <c:pt idx="24">
                  <c:v>4.6010474293308548</c:v>
                </c:pt>
                <c:pt idx="25">
                  <c:v>4.6284996007673405</c:v>
                </c:pt>
                <c:pt idx="26">
                  <c:v>4.6332685410116063</c:v>
                </c:pt>
                <c:pt idx="27">
                  <c:v>4.6377954979205551</c:v>
                </c:pt>
                <c:pt idx="28">
                  <c:v>4.6318893955491314</c:v>
                </c:pt>
                <c:pt idx="29">
                  <c:v>4.6486811058501862</c:v>
                </c:pt>
                <c:pt idx="30">
                  <c:v>4.6497238272190398</c:v>
                </c:pt>
                <c:pt idx="31">
                  <c:v>4.6684189421562632</c:v>
                </c:pt>
                <c:pt idx="32">
                  <c:v>4.6679461795000039</c:v>
                </c:pt>
                <c:pt idx="33">
                  <c:v>4.6690490047688886</c:v>
                </c:pt>
                <c:pt idx="34">
                  <c:v>4.6841244838868423</c:v>
                </c:pt>
                <c:pt idx="35">
                  <c:v>4.6922446705525509</c:v>
                </c:pt>
                <c:pt idx="36">
                  <c:v>4.702736860778403</c:v>
                </c:pt>
                <c:pt idx="37">
                  <c:v>4.7079457207173538</c:v>
                </c:pt>
                <c:pt idx="38">
                  <c:v>4.7163027437997052</c:v>
                </c:pt>
                <c:pt idx="39">
                  <c:v>4.7259670626209793</c:v>
                </c:pt>
                <c:pt idx="40">
                  <c:v>4.7442718520705061</c:v>
                </c:pt>
                <c:pt idx="41">
                  <c:v>4.7489599400204119</c:v>
                </c:pt>
                <c:pt idx="42">
                  <c:v>4.7505100219124454</c:v>
                </c:pt>
                <c:pt idx="43">
                  <c:v>4.7579042861757674</c:v>
                </c:pt>
                <c:pt idx="44">
                  <c:v>4.7625267327974035</c:v>
                </c:pt>
                <c:pt idx="45">
                  <c:v>4.7613967504421471</c:v>
                </c:pt>
                <c:pt idx="46">
                  <c:v>4.7586322644669954</c:v>
                </c:pt>
                <c:pt idx="47">
                  <c:v>4.7475065632577564</c:v>
                </c:pt>
                <c:pt idx="48">
                  <c:v>4.7453534319198019</c:v>
                </c:pt>
                <c:pt idx="49">
                  <c:v>4.7500721194062629</c:v>
                </c:pt>
                <c:pt idx="50">
                  <c:v>4.7613651580028913</c:v>
                </c:pt>
                <c:pt idx="51">
                  <c:v>4.7696338797995823</c:v>
                </c:pt>
                <c:pt idx="52">
                  <c:v>4.7737362459786512</c:v>
                </c:pt>
                <c:pt idx="53">
                  <c:v>4.7773716966711808</c:v>
                </c:pt>
                <c:pt idx="54">
                  <c:v>4.7846558402172281</c:v>
                </c:pt>
                <c:pt idx="55">
                  <c:v>4.7982058209550429</c:v>
                </c:pt>
                <c:pt idx="56">
                  <c:v>4.8141193903276189</c:v>
                </c:pt>
                <c:pt idx="57">
                  <c:v>4.8095452312033808</c:v>
                </c:pt>
                <c:pt idx="58">
                  <c:v>4.814416470855333</c:v>
                </c:pt>
                <c:pt idx="59">
                  <c:v>4.8181911701507927</c:v>
                </c:pt>
                <c:pt idx="60">
                  <c:v>4.8274048488653216</c:v>
                </c:pt>
                <c:pt idx="61">
                  <c:v>4.8431584283824129</c:v>
                </c:pt>
                <c:pt idx="62">
                  <c:v>4.859599710329733</c:v>
                </c:pt>
                <c:pt idx="63">
                  <c:v>4.8647020412995632</c:v>
                </c:pt>
                <c:pt idx="64">
                  <c:v>4.8819592146217028</c:v>
                </c:pt>
                <c:pt idx="65">
                  <c:v>4.8974014982776781</c:v>
                </c:pt>
                <c:pt idx="66">
                  <c:v>4.9064728478293649</c:v>
                </c:pt>
                <c:pt idx="67">
                  <c:v>4.9316199307442243</c:v>
                </c:pt>
                <c:pt idx="68">
                  <c:v>4.9456055393180067</c:v>
                </c:pt>
                <c:pt idx="69">
                  <c:v>4.9517433040863068</c:v>
                </c:pt>
                <c:pt idx="70">
                  <c:v>4.9475251389904011</c:v>
                </c:pt>
                <c:pt idx="71">
                  <c:v>4.9613596477858408</c:v>
                </c:pt>
                <c:pt idx="72">
                  <c:v>4.965985959231892</c:v>
                </c:pt>
                <c:pt idx="73">
                  <c:v>4.953091873181994</c:v>
                </c:pt>
                <c:pt idx="74">
                  <c:v>4.940111018789807</c:v>
                </c:pt>
                <c:pt idx="75">
                  <c:v>4.9121705591616829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estimation_level!$N$1</c:f>
              <c:strCache>
                <c:ptCount val="1"/>
                <c:pt idx="0">
                  <c:v>n_obs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estimation_level!$N$2:$N$77</c:f>
              <c:numCache>
                <c:formatCode>General</c:formatCode>
                <c:ptCount val="76"/>
                <c:pt idx="0">
                  <c:v>4.6051701859880918</c:v>
                </c:pt>
                <c:pt idx="1">
                  <c:v>4.6110051035692958</c:v>
                </c:pt>
                <c:pt idx="2">
                  <c:v>4.610837978860773</c:v>
                </c:pt>
                <c:pt idx="3">
                  <c:v>4.6157706125703406</c:v>
                </c:pt>
                <c:pt idx="4">
                  <c:v>4.6209641057436972</c:v>
                </c:pt>
                <c:pt idx="5">
                  <c:v>4.6176392157318809</c:v>
                </c:pt>
                <c:pt idx="6">
                  <c:v>4.6166259276066119</c:v>
                </c:pt>
                <c:pt idx="7">
                  <c:v>4.6145127534739787</c:v>
                </c:pt>
                <c:pt idx="8">
                  <c:v>4.6147001534590206</c:v>
                </c:pt>
                <c:pt idx="9">
                  <c:v>4.6121642815795409</c:v>
                </c:pt>
                <c:pt idx="10">
                  <c:v>4.6084202575275777</c:v>
                </c:pt>
                <c:pt idx="11">
                  <c:v>4.605610565569461</c:v>
                </c:pt>
                <c:pt idx="12">
                  <c:v>4.6034479387568599</c:v>
                </c:pt>
                <c:pt idx="13">
                  <c:v>4.6013392757893428</c:v>
                </c:pt>
                <c:pt idx="14">
                  <c:v>4.6023113980508432</c:v>
                </c:pt>
                <c:pt idx="15">
                  <c:v>4.6020003363832425</c:v>
                </c:pt>
                <c:pt idx="16">
                  <c:v>4.6014417719002143</c:v>
                </c:pt>
                <c:pt idx="17">
                  <c:v>4.6041707294608099</c:v>
                </c:pt>
                <c:pt idx="18">
                  <c:v>4.6062782834643077</c:v>
                </c:pt>
                <c:pt idx="19">
                  <c:v>4.609602298987026</c:v>
                </c:pt>
                <c:pt idx="20">
                  <c:v>4.6096383087700037</c:v>
                </c:pt>
                <c:pt idx="21">
                  <c:v>4.6149640332858635</c:v>
                </c:pt>
                <c:pt idx="22">
                  <c:v>4.6151604590727038</c:v>
                </c:pt>
                <c:pt idx="23">
                  <c:v>4.6172899601840038</c:v>
                </c:pt>
                <c:pt idx="24">
                  <c:v>4.6165123461379389</c:v>
                </c:pt>
                <c:pt idx="25">
                  <c:v>4.6197247761643272</c:v>
                </c:pt>
                <c:pt idx="26">
                  <c:v>4.6237858611392797</c:v>
                </c:pt>
                <c:pt idx="27">
                  <c:v>4.6247525106020548</c:v>
                </c:pt>
                <c:pt idx="28">
                  <c:v>4.6318696792192444</c:v>
                </c:pt>
                <c:pt idx="29">
                  <c:v>4.6323725395655613</c:v>
                </c:pt>
                <c:pt idx="30">
                  <c:v>4.6359178331681701</c:v>
                </c:pt>
                <c:pt idx="31">
                  <c:v>4.6317364658509712</c:v>
                </c:pt>
                <c:pt idx="32">
                  <c:v>4.6389109559694273</c:v>
                </c:pt>
                <c:pt idx="33">
                  <c:v>4.6393463768028695</c:v>
                </c:pt>
                <c:pt idx="34">
                  <c:v>4.6431015385267402</c:v>
                </c:pt>
                <c:pt idx="35">
                  <c:v>4.6443100077211321</c:v>
                </c:pt>
                <c:pt idx="36">
                  <c:v>4.6463769874399601</c:v>
                </c:pt>
                <c:pt idx="37">
                  <c:v>4.6488370993956929</c:v>
                </c:pt>
                <c:pt idx="38">
                  <c:v>4.6553848956171757</c:v>
                </c:pt>
                <c:pt idx="39">
                  <c:v>4.6597114150511416</c:v>
                </c:pt>
                <c:pt idx="40">
                  <c:v>4.6613311524199776</c:v>
                </c:pt>
                <c:pt idx="41">
                  <c:v>4.6714728155988219</c:v>
                </c:pt>
                <c:pt idx="42">
                  <c:v>4.6707923557783655</c:v>
                </c:pt>
                <c:pt idx="43">
                  <c:v>4.6777472989014424</c:v>
                </c:pt>
                <c:pt idx="44">
                  <c:v>4.677177755871246</c:v>
                </c:pt>
                <c:pt idx="45">
                  <c:v>4.6754946253037017</c:v>
                </c:pt>
                <c:pt idx="46">
                  <c:v>4.6691412885571131</c:v>
                </c:pt>
                <c:pt idx="47">
                  <c:v>4.6686249685690013</c:v>
                </c:pt>
                <c:pt idx="48">
                  <c:v>4.6722917957586976</c:v>
                </c:pt>
                <c:pt idx="49">
                  <c:v>4.6694732950498645</c:v>
                </c:pt>
                <c:pt idx="50">
                  <c:v>4.6738887956105133</c:v>
                </c:pt>
                <c:pt idx="51">
                  <c:v>4.6728878909348461</c:v>
                </c:pt>
                <c:pt idx="52">
                  <c:v>4.6721239323544053</c:v>
                </c:pt>
                <c:pt idx="53">
                  <c:v>4.6725915168643279</c:v>
                </c:pt>
                <c:pt idx="54">
                  <c:v>4.6768142422971257</c:v>
                </c:pt>
                <c:pt idx="55">
                  <c:v>4.673125846486391</c:v>
                </c:pt>
                <c:pt idx="56">
                  <c:v>4.6785679528205311</c:v>
                </c:pt>
                <c:pt idx="57">
                  <c:v>4.6798374322497054</c:v>
                </c:pt>
                <c:pt idx="58">
                  <c:v>4.6817313570474486</c:v>
                </c:pt>
                <c:pt idx="59">
                  <c:v>4.6849886830639598</c:v>
                </c:pt>
                <c:pt idx="60">
                  <c:v>4.6868808420577004</c:v>
                </c:pt>
                <c:pt idx="61">
                  <c:v>4.6891332048700294</c:v>
                </c:pt>
                <c:pt idx="62">
                  <c:v>4.6934651922230994</c:v>
                </c:pt>
                <c:pt idx="63">
                  <c:v>4.6928493822028399</c:v>
                </c:pt>
                <c:pt idx="64">
                  <c:v>4.6969631210650498</c:v>
                </c:pt>
                <c:pt idx="65">
                  <c:v>4.7033811730817661</c:v>
                </c:pt>
                <c:pt idx="66">
                  <c:v>4.7061205978570104</c:v>
                </c:pt>
                <c:pt idx="67">
                  <c:v>4.7127565782858696</c:v>
                </c:pt>
                <c:pt idx="68">
                  <c:v>4.713675448508349</c:v>
                </c:pt>
                <c:pt idx="69">
                  <c:v>4.7186768881367644</c:v>
                </c:pt>
                <c:pt idx="70">
                  <c:v>4.7158349482408024</c:v>
                </c:pt>
                <c:pt idx="71">
                  <c:v>4.7214443350655202</c:v>
                </c:pt>
                <c:pt idx="72">
                  <c:v>4.7252364874849588</c:v>
                </c:pt>
                <c:pt idx="73">
                  <c:v>4.7249372524495579</c:v>
                </c:pt>
                <c:pt idx="74">
                  <c:v>4.7237101581865044</c:v>
                </c:pt>
                <c:pt idx="75">
                  <c:v>4.71138207332503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07744"/>
        <c:axId val="103009280"/>
      </c:lineChart>
      <c:catAx>
        <c:axId val="10300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09280"/>
        <c:crosses val="autoZero"/>
        <c:auto val="1"/>
        <c:lblAlgn val="ctr"/>
        <c:lblOffset val="100"/>
        <c:noMultiLvlLbl val="0"/>
      </c:catAx>
      <c:valAx>
        <c:axId val="1030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0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75424"/>
        <c:axId val="102805888"/>
      </c:lineChart>
      <c:catAx>
        <c:axId val="1027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05888"/>
        <c:crosses val="autoZero"/>
        <c:auto val="1"/>
        <c:lblAlgn val="ctr"/>
        <c:lblOffset val="100"/>
        <c:noMultiLvlLbl val="0"/>
      </c:catAx>
      <c:valAx>
        <c:axId val="10280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estimation_level!$F$1</c:f>
              <c:strCache>
                <c:ptCount val="1"/>
                <c:pt idx="0">
                  <c:v>pih_s_obs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estimation_level!$F$2:$F$77</c:f>
              <c:numCache>
                <c:formatCode>General</c:formatCode>
                <c:ptCount val="76"/>
                <c:pt idx="0">
                  <c:v>1.0980310835453366E-2</c:v>
                </c:pt>
                <c:pt idx="1">
                  <c:v>1.0259909735895967E-2</c:v>
                </c:pt>
                <c:pt idx="2">
                  <c:v>8.8900117050165761E-3</c:v>
                </c:pt>
                <c:pt idx="3">
                  <c:v>7.5407078608149547E-3</c:v>
                </c:pt>
                <c:pt idx="4">
                  <c:v>9.9178258174470457E-3</c:v>
                </c:pt>
                <c:pt idx="5">
                  <c:v>6.8291524712416063E-3</c:v>
                </c:pt>
                <c:pt idx="6">
                  <c:v>7.3171234871676205E-3</c:v>
                </c:pt>
                <c:pt idx="7">
                  <c:v>5.3847169961214192E-3</c:v>
                </c:pt>
                <c:pt idx="8">
                  <c:v>4.2841345032140765E-3</c:v>
                </c:pt>
                <c:pt idx="9">
                  <c:v>6.3564669237647919E-3</c:v>
                </c:pt>
                <c:pt idx="10">
                  <c:v>4.7480441546152719E-3</c:v>
                </c:pt>
                <c:pt idx="11">
                  <c:v>6.7360250189905102E-3</c:v>
                </c:pt>
                <c:pt idx="12">
                  <c:v>5.6720060752306622E-3</c:v>
                </c:pt>
                <c:pt idx="13">
                  <c:v>6.0565320501853037E-3</c:v>
                </c:pt>
                <c:pt idx="14">
                  <c:v>6.006273419182584E-3</c:v>
                </c:pt>
                <c:pt idx="15">
                  <c:v>5.20203749349335E-3</c:v>
                </c:pt>
                <c:pt idx="16">
                  <c:v>4.8336725200393005E-3</c:v>
                </c:pt>
                <c:pt idx="17">
                  <c:v>4.9735415274856365E-3</c:v>
                </c:pt>
                <c:pt idx="18">
                  <c:v>5.3951601654693704E-3</c:v>
                </c:pt>
                <c:pt idx="19">
                  <c:v>5.4872226393500867E-3</c:v>
                </c:pt>
                <c:pt idx="20">
                  <c:v>5.7246819744838362E-3</c:v>
                </c:pt>
                <c:pt idx="21">
                  <c:v>4.3885754231327567E-3</c:v>
                </c:pt>
                <c:pt idx="22">
                  <c:v>4.7403837249664349E-3</c:v>
                </c:pt>
                <c:pt idx="23">
                  <c:v>4.9157680754241539E-3</c:v>
                </c:pt>
                <c:pt idx="24">
                  <c:v>5.403180110906014E-3</c:v>
                </c:pt>
                <c:pt idx="25">
                  <c:v>3.7949716430061287E-3</c:v>
                </c:pt>
                <c:pt idx="26">
                  <c:v>2.8172706777915835E-3</c:v>
                </c:pt>
                <c:pt idx="27">
                  <c:v>5.0667225433480567E-3</c:v>
                </c:pt>
                <c:pt idx="28">
                  <c:v>6.1880506215397091E-3</c:v>
                </c:pt>
                <c:pt idx="29">
                  <c:v>2.7008967957060648E-3</c:v>
                </c:pt>
                <c:pt idx="30">
                  <c:v>3.5642891214031636E-3</c:v>
                </c:pt>
                <c:pt idx="31">
                  <c:v>3.3220499471484644E-3</c:v>
                </c:pt>
                <c:pt idx="32">
                  <c:v>1.6314256922704828E-3</c:v>
                </c:pt>
                <c:pt idx="33">
                  <c:v>2.0863820302894354E-3</c:v>
                </c:pt>
                <c:pt idx="34">
                  <c:v>3.7293596766492243E-3</c:v>
                </c:pt>
                <c:pt idx="35">
                  <c:v>3.1224544833952095E-3</c:v>
                </c:pt>
                <c:pt idx="36">
                  <c:v>4.9857832487445464E-3</c:v>
                </c:pt>
                <c:pt idx="37">
                  <c:v>3.347650683013903E-3</c:v>
                </c:pt>
                <c:pt idx="38">
                  <c:v>3.6109015875851469E-3</c:v>
                </c:pt>
                <c:pt idx="39">
                  <c:v>4.5667577671908433E-3</c:v>
                </c:pt>
                <c:pt idx="40">
                  <c:v>7.6186133145945689E-3</c:v>
                </c:pt>
                <c:pt idx="41">
                  <c:v>5.6516067031715522E-3</c:v>
                </c:pt>
                <c:pt idx="42">
                  <c:v>6.4601048966759222E-3</c:v>
                </c:pt>
                <c:pt idx="43">
                  <c:v>5.3537412771014203E-3</c:v>
                </c:pt>
                <c:pt idx="44">
                  <c:v>6.2641645951346803E-3</c:v>
                </c:pt>
                <c:pt idx="45">
                  <c:v>7.0379342245256993E-3</c:v>
                </c:pt>
                <c:pt idx="46">
                  <c:v>3.2682886098935882E-3</c:v>
                </c:pt>
                <c:pt idx="47">
                  <c:v>3.0202163267070148E-3</c:v>
                </c:pt>
                <c:pt idx="48">
                  <c:v>3.2004958449469711E-3</c:v>
                </c:pt>
                <c:pt idx="49">
                  <c:v>3.721011446000233E-3</c:v>
                </c:pt>
                <c:pt idx="50">
                  <c:v>4.4470138344454568E-3</c:v>
                </c:pt>
                <c:pt idx="51">
                  <c:v>5.3968440704563747E-3</c:v>
                </c:pt>
                <c:pt idx="52">
                  <c:v>6.1456283748340113E-3</c:v>
                </c:pt>
                <c:pt idx="53">
                  <c:v>3.1975188567132662E-3</c:v>
                </c:pt>
                <c:pt idx="54">
                  <c:v>5.5251627098868994E-3</c:v>
                </c:pt>
                <c:pt idx="55">
                  <c:v>4.7280326772680681E-3</c:v>
                </c:pt>
                <c:pt idx="56">
                  <c:v>8.6860919780029633E-3</c:v>
                </c:pt>
                <c:pt idx="57">
                  <c:v>8.6675534014943878E-3</c:v>
                </c:pt>
                <c:pt idx="58">
                  <c:v>6.1358487932992034E-3</c:v>
                </c:pt>
                <c:pt idx="59">
                  <c:v>6.9872297019015761E-3</c:v>
                </c:pt>
                <c:pt idx="60">
                  <c:v>9.2189983727788416E-3</c:v>
                </c:pt>
                <c:pt idx="61">
                  <c:v>7.2358422555467428E-3</c:v>
                </c:pt>
                <c:pt idx="62">
                  <c:v>9.3073488313208941E-3</c:v>
                </c:pt>
                <c:pt idx="63">
                  <c:v>7.5580282047686964E-3</c:v>
                </c:pt>
                <c:pt idx="64">
                  <c:v>7.8317649361823172E-3</c:v>
                </c:pt>
                <c:pt idx="65">
                  <c:v>8.0140966767210386E-3</c:v>
                </c:pt>
                <c:pt idx="66">
                  <c:v>6.9534715518821955E-3</c:v>
                </c:pt>
                <c:pt idx="67">
                  <c:v>3.4900757022056084E-3</c:v>
                </c:pt>
                <c:pt idx="68">
                  <c:v>1.1173998093870985E-2</c:v>
                </c:pt>
                <c:pt idx="69">
                  <c:v>5.5713899221725427E-3</c:v>
                </c:pt>
                <c:pt idx="70">
                  <c:v>3.4612950207124626E-3</c:v>
                </c:pt>
                <c:pt idx="71">
                  <c:v>4.3481220704508772E-3</c:v>
                </c:pt>
                <c:pt idx="72">
                  <c:v>5.7005732776600482E-3</c:v>
                </c:pt>
                <c:pt idx="73">
                  <c:v>4.8503722737827104E-3</c:v>
                </c:pt>
                <c:pt idx="74">
                  <c:v>6.8254840455086452E-3</c:v>
                </c:pt>
                <c:pt idx="75">
                  <c:v>1.4236447704458755E-3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estimation_level!$G$1</c:f>
              <c:strCache>
                <c:ptCount val="1"/>
                <c:pt idx="0">
                  <c:v>pif_s_obs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estimation_level!$G$2:$G$77</c:f>
              <c:numCache>
                <c:formatCode>General</c:formatCode>
                <c:ptCount val="76"/>
                <c:pt idx="0">
                  <c:v>1.3452750738140118E-2</c:v>
                </c:pt>
                <c:pt idx="1">
                  <c:v>-2.5242226059004835E-2</c:v>
                </c:pt>
                <c:pt idx="2">
                  <c:v>2.814247266480141E-2</c:v>
                </c:pt>
                <c:pt idx="3">
                  <c:v>5.6754903292760339E-2</c:v>
                </c:pt>
                <c:pt idx="4">
                  <c:v>-3.8784640640741941E-2</c:v>
                </c:pt>
                <c:pt idx="5">
                  <c:v>-2.8485698035376039E-2</c:v>
                </c:pt>
                <c:pt idx="6">
                  <c:v>-1.9819007983349124E-2</c:v>
                </c:pt>
                <c:pt idx="7">
                  <c:v>3.957627479498349E-3</c:v>
                </c:pt>
                <c:pt idx="8">
                  <c:v>3.1681352240635619E-3</c:v>
                </c:pt>
                <c:pt idx="9">
                  <c:v>2.7501218439693886E-3</c:v>
                </c:pt>
                <c:pt idx="10">
                  <c:v>9.13468945941176E-3</c:v>
                </c:pt>
                <c:pt idx="11">
                  <c:v>-6.5351109774818283E-3</c:v>
                </c:pt>
                <c:pt idx="12">
                  <c:v>-6.7663663071879654E-3</c:v>
                </c:pt>
                <c:pt idx="13">
                  <c:v>2.0689853313147211E-3</c:v>
                </c:pt>
                <c:pt idx="14">
                  <c:v>-9.3052849500079304E-3</c:v>
                </c:pt>
                <c:pt idx="15">
                  <c:v>-6.0424496800077776E-3</c:v>
                </c:pt>
                <c:pt idx="16">
                  <c:v>-1.2803092459909848E-3</c:v>
                </c:pt>
                <c:pt idx="17">
                  <c:v>1.0686203052832965E-2</c:v>
                </c:pt>
                <c:pt idx="18">
                  <c:v>1.5522660219690287E-2</c:v>
                </c:pt>
                <c:pt idx="19">
                  <c:v>3.0059759530027819E-3</c:v>
                </c:pt>
                <c:pt idx="20">
                  <c:v>1.2408775833257835E-2</c:v>
                </c:pt>
                <c:pt idx="21">
                  <c:v>1.1191266789347232E-2</c:v>
                </c:pt>
                <c:pt idx="22">
                  <c:v>-8.0914903324886822E-3</c:v>
                </c:pt>
                <c:pt idx="23">
                  <c:v>-1.0348458540468286E-2</c:v>
                </c:pt>
                <c:pt idx="24">
                  <c:v>-3.6659364979394482E-3</c:v>
                </c:pt>
                <c:pt idx="25">
                  <c:v>-7.3175460102445911E-3</c:v>
                </c:pt>
                <c:pt idx="26">
                  <c:v>-1.3483847086436462E-2</c:v>
                </c:pt>
                <c:pt idx="27">
                  <c:v>-2.1164029063776013E-3</c:v>
                </c:pt>
                <c:pt idx="28">
                  <c:v>-7.9260652724206793E-3</c:v>
                </c:pt>
                <c:pt idx="29">
                  <c:v>-2.5199079896254695E-2</c:v>
                </c:pt>
                <c:pt idx="30">
                  <c:v>-5.8841719538715864E-3</c:v>
                </c:pt>
                <c:pt idx="31">
                  <c:v>-8.406346075959803E-3</c:v>
                </c:pt>
                <c:pt idx="32">
                  <c:v>-2.5303717466503173E-2</c:v>
                </c:pt>
                <c:pt idx="33">
                  <c:v>-1.6614047917233421E-2</c:v>
                </c:pt>
                <c:pt idx="34">
                  <c:v>-1.6274912409556919E-2</c:v>
                </c:pt>
                <c:pt idx="35">
                  <c:v>-4.0980101310896799E-3</c:v>
                </c:pt>
                <c:pt idx="36">
                  <c:v>-3.9649441616971259E-3</c:v>
                </c:pt>
                <c:pt idx="37">
                  <c:v>1.179859437542774E-2</c:v>
                </c:pt>
                <c:pt idx="38">
                  <c:v>1.3026863150364498E-2</c:v>
                </c:pt>
                <c:pt idx="39">
                  <c:v>1.6953552298832442E-2</c:v>
                </c:pt>
                <c:pt idx="40">
                  <c:v>2.2311219850389641E-2</c:v>
                </c:pt>
                <c:pt idx="41">
                  <c:v>3.2288282613777142E-3</c:v>
                </c:pt>
                <c:pt idx="42">
                  <c:v>7.412483829997818E-3</c:v>
                </c:pt>
                <c:pt idx="43">
                  <c:v>4.9612971043773157E-3</c:v>
                </c:pt>
                <c:pt idx="44">
                  <c:v>-5.146810803935864E-3</c:v>
                </c:pt>
                <c:pt idx="45">
                  <c:v>-2.227812006824248E-2</c:v>
                </c:pt>
                <c:pt idx="46">
                  <c:v>-1.8295564432297517E-2</c:v>
                </c:pt>
                <c:pt idx="47">
                  <c:v>-2.7050177533025632E-2</c:v>
                </c:pt>
                <c:pt idx="48">
                  <c:v>-2.9198914914783103E-3</c:v>
                </c:pt>
                <c:pt idx="49">
                  <c:v>2.2235853409160455E-2</c:v>
                </c:pt>
                <c:pt idx="50">
                  <c:v>4.9650184239649064E-3</c:v>
                </c:pt>
                <c:pt idx="51">
                  <c:v>6.3733693918965884E-3</c:v>
                </c:pt>
                <c:pt idx="52">
                  <c:v>3.088650671470905E-2</c:v>
                </c:pt>
                <c:pt idx="53">
                  <c:v>-2.3251097590291536E-2</c:v>
                </c:pt>
                <c:pt idx="54">
                  <c:v>4.7768610068867901E-3</c:v>
                </c:pt>
                <c:pt idx="55">
                  <c:v>5.7117280939245063E-3</c:v>
                </c:pt>
                <c:pt idx="56">
                  <c:v>2.126607963035454E-2</c:v>
                </c:pt>
                <c:pt idx="57">
                  <c:v>1.7168541982577779E-2</c:v>
                </c:pt>
                <c:pt idx="58">
                  <c:v>1.2037103886552103E-2</c:v>
                </c:pt>
                <c:pt idx="59">
                  <c:v>2.4339068305268441E-2</c:v>
                </c:pt>
                <c:pt idx="60">
                  <c:v>7.167001431215958E-3</c:v>
                </c:pt>
                <c:pt idx="61">
                  <c:v>1.4042183636974848E-2</c:v>
                </c:pt>
                <c:pt idx="62">
                  <c:v>2.5164293550142602E-2</c:v>
                </c:pt>
                <c:pt idx="63">
                  <c:v>2.1815733873651766E-2</c:v>
                </c:pt>
                <c:pt idx="64">
                  <c:v>3.8911303200350744E-4</c:v>
                </c:pt>
                <c:pt idx="65">
                  <c:v>1.0763248537158709E-2</c:v>
                </c:pt>
                <c:pt idx="66">
                  <c:v>1.102935693195839E-2</c:v>
                </c:pt>
                <c:pt idx="67">
                  <c:v>-1.4438243620817914E-2</c:v>
                </c:pt>
                <c:pt idx="68">
                  <c:v>4.5527214940319638E-3</c:v>
                </c:pt>
                <c:pt idx="69">
                  <c:v>1.7250971899862577E-2</c:v>
                </c:pt>
                <c:pt idx="70">
                  <c:v>1.7798833920576129E-2</c:v>
                </c:pt>
                <c:pt idx="71">
                  <c:v>4.4504849208450992E-2</c:v>
                </c:pt>
                <c:pt idx="72">
                  <c:v>3.6690592882220763E-2</c:v>
                </c:pt>
                <c:pt idx="73">
                  <c:v>5.414021794990731E-2</c:v>
                </c:pt>
                <c:pt idx="74">
                  <c:v>2.9332891954470419E-2</c:v>
                </c:pt>
                <c:pt idx="75">
                  <c:v>-0.12912631246325201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estimation_level!$H$1</c:f>
              <c:strCache>
                <c:ptCount val="1"/>
                <c:pt idx="0">
                  <c:v>piw_s_obs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estimation_level!$H$2:$H$77</c:f>
              <c:numCache>
                <c:formatCode>General</c:formatCode>
                <c:ptCount val="76"/>
                <c:pt idx="0">
                  <c:v>2.0387728086837864E-2</c:v>
                </c:pt>
                <c:pt idx="1">
                  <c:v>2.0563198549162554E-2</c:v>
                </c:pt>
                <c:pt idx="2">
                  <c:v>1.3946615258402684E-2</c:v>
                </c:pt>
                <c:pt idx="3">
                  <c:v>8.2676898295246382E-3</c:v>
                </c:pt>
                <c:pt idx="4">
                  <c:v>7.6930232302401258E-3</c:v>
                </c:pt>
                <c:pt idx="5">
                  <c:v>1.8393810442343561E-2</c:v>
                </c:pt>
                <c:pt idx="6">
                  <c:v>1.1553780677543646E-2</c:v>
                </c:pt>
                <c:pt idx="7">
                  <c:v>1.2319480219854739E-2</c:v>
                </c:pt>
                <c:pt idx="8">
                  <c:v>2.4721791460494913E-2</c:v>
                </c:pt>
                <c:pt idx="9">
                  <c:v>8.7154432747018618E-3</c:v>
                </c:pt>
                <c:pt idx="10">
                  <c:v>1.123556828693939E-2</c:v>
                </c:pt>
                <c:pt idx="11">
                  <c:v>7.0363238423150065E-3</c:v>
                </c:pt>
                <c:pt idx="12">
                  <c:v>-9.3808649121687182E-3</c:v>
                </c:pt>
                <c:pt idx="13">
                  <c:v>7.7997807409433406E-3</c:v>
                </c:pt>
                <c:pt idx="14">
                  <c:v>1.2437591553773331E-3</c:v>
                </c:pt>
                <c:pt idx="15">
                  <c:v>8.892090234071226E-3</c:v>
                </c:pt>
                <c:pt idx="16">
                  <c:v>-4.6748429099068289E-3</c:v>
                </c:pt>
                <c:pt idx="17">
                  <c:v>7.9605915282225936E-3</c:v>
                </c:pt>
                <c:pt idx="18">
                  <c:v>-9.126009759388154E-4</c:v>
                </c:pt>
                <c:pt idx="19">
                  <c:v>5.9868887793479431E-3</c:v>
                </c:pt>
                <c:pt idx="20">
                  <c:v>3.3802063791226189E-3</c:v>
                </c:pt>
                <c:pt idx="21">
                  <c:v>6.6399349386623285E-3</c:v>
                </c:pt>
                <c:pt idx="22">
                  <c:v>5.7718477618502462E-3</c:v>
                </c:pt>
                <c:pt idx="23">
                  <c:v>1.0017006546024554E-2</c:v>
                </c:pt>
                <c:pt idx="24">
                  <c:v>1.4739294867482045E-2</c:v>
                </c:pt>
                <c:pt idx="25">
                  <c:v>1.0702242578034316E-2</c:v>
                </c:pt>
                <c:pt idx="26">
                  <c:v>8.0262024211288363E-3</c:v>
                </c:pt>
                <c:pt idx="27">
                  <c:v>4.6441871235849419E-3</c:v>
                </c:pt>
                <c:pt idx="28">
                  <c:v>8.9808031065166105E-3</c:v>
                </c:pt>
                <c:pt idx="29">
                  <c:v>7.6939620176732504E-3</c:v>
                </c:pt>
                <c:pt idx="30">
                  <c:v>9.6146882798562316E-3</c:v>
                </c:pt>
                <c:pt idx="31">
                  <c:v>1.8048406977321463E-2</c:v>
                </c:pt>
                <c:pt idx="32">
                  <c:v>1.8189938621040902E-2</c:v>
                </c:pt>
                <c:pt idx="33">
                  <c:v>1.2912475121749978E-2</c:v>
                </c:pt>
                <c:pt idx="34">
                  <c:v>1.5547164618084253E-2</c:v>
                </c:pt>
                <c:pt idx="35">
                  <c:v>3.9684367824586175E-3</c:v>
                </c:pt>
                <c:pt idx="36">
                  <c:v>1.582070739268282E-2</c:v>
                </c:pt>
                <c:pt idx="37">
                  <c:v>2.2982963206539253E-3</c:v>
                </c:pt>
                <c:pt idx="38">
                  <c:v>8.3580142035994953E-3</c:v>
                </c:pt>
                <c:pt idx="39">
                  <c:v>2.0793275893909779E-2</c:v>
                </c:pt>
                <c:pt idx="40">
                  <c:v>3.6560873095259794E-2</c:v>
                </c:pt>
                <c:pt idx="41">
                  <c:v>3.2534134829242944E-3</c:v>
                </c:pt>
                <c:pt idx="42">
                  <c:v>1.9930264274310439E-2</c:v>
                </c:pt>
                <c:pt idx="43">
                  <c:v>5.5898487945826858E-3</c:v>
                </c:pt>
                <c:pt idx="44">
                  <c:v>2.4080129901773439E-2</c:v>
                </c:pt>
                <c:pt idx="45">
                  <c:v>2.5681614156658483E-3</c:v>
                </c:pt>
                <c:pt idx="46">
                  <c:v>1.0616536899181739E-3</c:v>
                </c:pt>
                <c:pt idx="47">
                  <c:v>8.6710027854284277E-3</c:v>
                </c:pt>
                <c:pt idx="48">
                  <c:v>5.2713855784087826E-3</c:v>
                </c:pt>
                <c:pt idx="49">
                  <c:v>8.7412255524021987E-3</c:v>
                </c:pt>
                <c:pt idx="50">
                  <c:v>4.8332133937982746E-3</c:v>
                </c:pt>
                <c:pt idx="51">
                  <c:v>2.6025147172212826E-3</c:v>
                </c:pt>
                <c:pt idx="52">
                  <c:v>6.1461623613059402E-3</c:v>
                </c:pt>
                <c:pt idx="53">
                  <c:v>1.7467260858367695E-2</c:v>
                </c:pt>
                <c:pt idx="54">
                  <c:v>1.4814003740356796E-2</c:v>
                </c:pt>
                <c:pt idx="55">
                  <c:v>1.3322808291757582E-2</c:v>
                </c:pt>
                <c:pt idx="56">
                  <c:v>-1.5631248969150136E-3</c:v>
                </c:pt>
                <c:pt idx="57">
                  <c:v>1.9359754121749617E-2</c:v>
                </c:pt>
                <c:pt idx="58">
                  <c:v>1.7082522150217549E-2</c:v>
                </c:pt>
                <c:pt idx="59">
                  <c:v>4.262683898572206E-3</c:v>
                </c:pt>
                <c:pt idx="60">
                  <c:v>7.4703078506050957E-3</c:v>
                </c:pt>
                <c:pt idx="61">
                  <c:v>5.3795910059974972E-3</c:v>
                </c:pt>
                <c:pt idx="62">
                  <c:v>1.2340349971956321E-2</c:v>
                </c:pt>
                <c:pt idx="63">
                  <c:v>6.2746440255914138E-3</c:v>
                </c:pt>
                <c:pt idx="64">
                  <c:v>2.0976561223918999E-2</c:v>
                </c:pt>
                <c:pt idx="65">
                  <c:v>3.1545570012703195E-4</c:v>
                </c:pt>
                <c:pt idx="66">
                  <c:v>1.3260006725195339E-3</c:v>
                </c:pt>
                <c:pt idx="67">
                  <c:v>1.7496233865327504E-2</c:v>
                </c:pt>
                <c:pt idx="68">
                  <c:v>2.4387466714216544E-2</c:v>
                </c:pt>
                <c:pt idx="69">
                  <c:v>-3.5421094673804276E-4</c:v>
                </c:pt>
                <c:pt idx="70">
                  <c:v>3.2041639897117946E-3</c:v>
                </c:pt>
                <c:pt idx="71">
                  <c:v>1.0785117092919627E-2</c:v>
                </c:pt>
                <c:pt idx="72">
                  <c:v>9.6223906560197747E-3</c:v>
                </c:pt>
                <c:pt idx="73">
                  <c:v>6.3075438278215046E-4</c:v>
                </c:pt>
                <c:pt idx="74">
                  <c:v>8.5168090368874516E-3</c:v>
                </c:pt>
                <c:pt idx="75">
                  <c:v>1.0692178090719651E-2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estimation_level!$O$1</c:f>
              <c:strCache>
                <c:ptCount val="1"/>
                <c:pt idx="0">
                  <c:v>pih_obs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estimation_level!$O$2:$O$77</c:f>
              <c:numCache>
                <c:formatCode>General</c:formatCode>
                <c:ptCount val="76"/>
                <c:pt idx="0">
                  <c:v>1.0452192483283275E-2</c:v>
                </c:pt>
                <c:pt idx="1">
                  <c:v>1.2815720939378224E-2</c:v>
                </c:pt>
                <c:pt idx="2">
                  <c:v>9.6263128651960673E-3</c:v>
                </c:pt>
                <c:pt idx="3">
                  <c:v>1.0767912723239782E-2</c:v>
                </c:pt>
                <c:pt idx="4">
                  <c:v>1.2048875433123891E-2</c:v>
                </c:pt>
                <c:pt idx="5">
                  <c:v>1.1026310322397792E-2</c:v>
                </c:pt>
                <c:pt idx="6">
                  <c:v>9.4352218525535388E-3</c:v>
                </c:pt>
                <c:pt idx="7">
                  <c:v>1.0578164813405778E-2</c:v>
                </c:pt>
                <c:pt idx="8">
                  <c:v>5.761546980709898E-3</c:v>
                </c:pt>
                <c:pt idx="9">
                  <c:v>6.3966135537773076E-3</c:v>
                </c:pt>
                <c:pt idx="10">
                  <c:v>4.0548586426887344E-3</c:v>
                </c:pt>
                <c:pt idx="11">
                  <c:v>6.3942738983174454E-3</c:v>
                </c:pt>
                <c:pt idx="12">
                  <c:v>9.4938870172170953E-3</c:v>
                </c:pt>
                <c:pt idx="13">
                  <c:v>3.4452615458435178E-3</c:v>
                </c:pt>
                <c:pt idx="14">
                  <c:v>5.8351113834570045E-3</c:v>
                </c:pt>
                <c:pt idx="15">
                  <c:v>5.3175793902618222E-3</c:v>
                </c:pt>
                <c:pt idx="16">
                  <c:v>-1.9362462716393831E-3</c:v>
                </c:pt>
                <c:pt idx="17">
                  <c:v>4.4185879448885882E-3</c:v>
                </c:pt>
                <c:pt idx="18">
                  <c:v>3.3797294962724729E-3</c:v>
                </c:pt>
                <c:pt idx="19">
                  <c:v>6.319186870043814E-3</c:v>
                </c:pt>
                <c:pt idx="20">
                  <c:v>3.3160250481258286E-3</c:v>
                </c:pt>
                <c:pt idx="21">
                  <c:v>5.9908589624057314E-3</c:v>
                </c:pt>
                <c:pt idx="22">
                  <c:v>4.0542260508697548E-3</c:v>
                </c:pt>
                <c:pt idx="23">
                  <c:v>5.0025920389401065E-3</c:v>
                </c:pt>
                <c:pt idx="24">
                  <c:v>2.1440677472693943E-3</c:v>
                </c:pt>
                <c:pt idx="25">
                  <c:v>4.2249846571108052E-3</c:v>
                </c:pt>
                <c:pt idx="26">
                  <c:v>2.3094136895732832E-3</c:v>
                </c:pt>
                <c:pt idx="27">
                  <c:v>1.6809420697306504E-3</c:v>
                </c:pt>
                <c:pt idx="28">
                  <c:v>2.6946198037807443E-3</c:v>
                </c:pt>
                <c:pt idx="29">
                  <c:v>5.1356931647534628E-3</c:v>
                </c:pt>
                <c:pt idx="30">
                  <c:v>3.7256200103671809E-3</c:v>
                </c:pt>
                <c:pt idx="31">
                  <c:v>1.3991947435884086E-3</c:v>
                </c:pt>
                <c:pt idx="32">
                  <c:v>1.8402175726061859E-3</c:v>
                </c:pt>
                <c:pt idx="33">
                  <c:v>2.7350398175224923E-3</c:v>
                </c:pt>
                <c:pt idx="34">
                  <c:v>6.442221022645651E-5</c:v>
                </c:pt>
                <c:pt idx="35">
                  <c:v>4.6517694538633914E-3</c:v>
                </c:pt>
                <c:pt idx="36">
                  <c:v>-1.0026939846679655E-3</c:v>
                </c:pt>
                <c:pt idx="37">
                  <c:v>9.8962883052379816E-4</c:v>
                </c:pt>
                <c:pt idx="38">
                  <c:v>4.9971345798876534E-4</c:v>
                </c:pt>
                <c:pt idx="39">
                  <c:v>1.9124532801801026E-3</c:v>
                </c:pt>
                <c:pt idx="40">
                  <c:v>4.1415707827244987E-3</c:v>
                </c:pt>
                <c:pt idx="41">
                  <c:v>3.0043705691181611E-3</c:v>
                </c:pt>
                <c:pt idx="42">
                  <c:v>4.3331251229779119E-3</c:v>
                </c:pt>
                <c:pt idx="43">
                  <c:v>1.5334566164934534E-3</c:v>
                </c:pt>
                <c:pt idx="44">
                  <c:v>5.1802744762088383E-3</c:v>
                </c:pt>
                <c:pt idx="45">
                  <c:v>3.0559801421497865E-3</c:v>
                </c:pt>
                <c:pt idx="46">
                  <c:v>7.0492268035137395E-4</c:v>
                </c:pt>
                <c:pt idx="47">
                  <c:v>2.7988333321246834E-3</c:v>
                </c:pt>
                <c:pt idx="48">
                  <c:v>5.1624894655049351E-3</c:v>
                </c:pt>
                <c:pt idx="49">
                  <c:v>4.9657168505548035E-4</c:v>
                </c:pt>
                <c:pt idx="50">
                  <c:v>4.0602371605528821E-3</c:v>
                </c:pt>
                <c:pt idx="51">
                  <c:v>3.4188909627645321E-3</c:v>
                </c:pt>
                <c:pt idx="52">
                  <c:v>3.2302458804126053E-3</c:v>
                </c:pt>
                <c:pt idx="53">
                  <c:v>2.1078516059994269E-3</c:v>
                </c:pt>
                <c:pt idx="54">
                  <c:v>4.8997910303463692E-3</c:v>
                </c:pt>
                <c:pt idx="55">
                  <c:v>2.8001546405844856E-4</c:v>
                </c:pt>
                <c:pt idx="56">
                  <c:v>3.2283616270893717E-3</c:v>
                </c:pt>
                <c:pt idx="57">
                  <c:v>4.3580895431935395E-3</c:v>
                </c:pt>
                <c:pt idx="58">
                  <c:v>3.2883127086661564E-3</c:v>
                </c:pt>
                <c:pt idx="59">
                  <c:v>4.4267046345281749E-3</c:v>
                </c:pt>
                <c:pt idx="60">
                  <c:v>2.01923106064403E-3</c:v>
                </c:pt>
                <c:pt idx="61">
                  <c:v>3.7894287321996998E-3</c:v>
                </c:pt>
                <c:pt idx="62">
                  <c:v>1.9005505265890055E-3</c:v>
                </c:pt>
                <c:pt idx="63">
                  <c:v>5.3402111370091125E-3</c:v>
                </c:pt>
                <c:pt idx="64">
                  <c:v>2.5958710164000714E-3</c:v>
                </c:pt>
                <c:pt idx="65">
                  <c:v>4.1398235348082766E-3</c:v>
                </c:pt>
                <c:pt idx="66">
                  <c:v>3.7754355551579536E-3</c:v>
                </c:pt>
                <c:pt idx="67">
                  <c:v>3.6708846204170894E-3</c:v>
                </c:pt>
                <c:pt idx="68">
                  <c:v>5.7147296943030387E-3</c:v>
                </c:pt>
                <c:pt idx="69">
                  <c:v>3.7163381828236798E-3</c:v>
                </c:pt>
                <c:pt idx="70">
                  <c:v>2.3091529996035957E-3</c:v>
                </c:pt>
                <c:pt idx="71">
                  <c:v>4.6441232789956304E-3</c:v>
                </c:pt>
                <c:pt idx="72">
                  <c:v>4.6171417353932454E-3</c:v>
                </c:pt>
                <c:pt idx="73">
                  <c:v>4.8239076234809714E-3</c:v>
                </c:pt>
                <c:pt idx="74">
                  <c:v>1.4395621636114906E-3</c:v>
                </c:pt>
                <c:pt idx="75">
                  <c:v>4.9425658026773659E-3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estimation_level!$P$1</c:f>
              <c:strCache>
                <c:ptCount val="1"/>
                <c:pt idx="0">
                  <c:v>pif_obs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estimation_level!$P$2:$P$77</c:f>
              <c:numCache>
                <c:formatCode>General</c:formatCode>
                <c:ptCount val="76"/>
                <c:pt idx="0">
                  <c:v>8.6616683595836588E-3</c:v>
                </c:pt>
                <c:pt idx="1">
                  <c:v>-9.2791565723748803E-4</c:v>
                </c:pt>
                <c:pt idx="2">
                  <c:v>-4.6287085834385792E-3</c:v>
                </c:pt>
                <c:pt idx="3">
                  <c:v>1.5896643692399771E-2</c:v>
                </c:pt>
                <c:pt idx="4">
                  <c:v>-1.3309418652403508E-2</c:v>
                </c:pt>
                <c:pt idx="5">
                  <c:v>-7.5891703697960663E-3</c:v>
                </c:pt>
                <c:pt idx="6">
                  <c:v>3.9568824374744248E-3</c:v>
                </c:pt>
                <c:pt idx="7">
                  <c:v>-1.0284301919379062E-2</c:v>
                </c:pt>
                <c:pt idx="8">
                  <c:v>-1.1242641721284101E-2</c:v>
                </c:pt>
                <c:pt idx="9">
                  <c:v>3.4176184013497892E-3</c:v>
                </c:pt>
                <c:pt idx="10">
                  <c:v>-3.2932612886294181E-4</c:v>
                </c:pt>
                <c:pt idx="11">
                  <c:v>8.3434881182232225E-3</c:v>
                </c:pt>
                <c:pt idx="12">
                  <c:v>7.8680969986298253E-4</c:v>
                </c:pt>
                <c:pt idx="13">
                  <c:v>-9.0446268893592061E-3</c:v>
                </c:pt>
                <c:pt idx="14">
                  <c:v>-3.2928225534314998E-3</c:v>
                </c:pt>
                <c:pt idx="15">
                  <c:v>-7.313727083001208E-4</c:v>
                </c:pt>
                <c:pt idx="16">
                  <c:v>-5.7140466760965299E-3</c:v>
                </c:pt>
                <c:pt idx="17">
                  <c:v>1.092536214792466E-2</c:v>
                </c:pt>
                <c:pt idx="18">
                  <c:v>2.2658186008801934E-3</c:v>
                </c:pt>
                <c:pt idx="19">
                  <c:v>2.6617333766831702E-3</c:v>
                </c:pt>
                <c:pt idx="20">
                  <c:v>6.7130088326429046E-3</c:v>
                </c:pt>
                <c:pt idx="21">
                  <c:v>-1.0043760022339587E-2</c:v>
                </c:pt>
                <c:pt idx="22">
                  <c:v>1.2932289906024918E-2</c:v>
                </c:pt>
                <c:pt idx="23">
                  <c:v>4.1335730106587462E-3</c:v>
                </c:pt>
                <c:pt idx="24">
                  <c:v>1.0183314630737015E-2</c:v>
                </c:pt>
                <c:pt idx="25">
                  <c:v>4.506636620950597E-3</c:v>
                </c:pt>
                <c:pt idx="26">
                  <c:v>-2.327552152070379E-3</c:v>
                </c:pt>
                <c:pt idx="27">
                  <c:v>8.9446710885480139E-3</c:v>
                </c:pt>
                <c:pt idx="28">
                  <c:v>1.5523747801479738E-2</c:v>
                </c:pt>
                <c:pt idx="29">
                  <c:v>-3.5161491776395507E-3</c:v>
                </c:pt>
                <c:pt idx="30">
                  <c:v>-1.5869448602771189E-4</c:v>
                </c:pt>
                <c:pt idx="31">
                  <c:v>4.7495198659381005E-3</c:v>
                </c:pt>
                <c:pt idx="32">
                  <c:v>-1.1934725918649927E-2</c:v>
                </c:pt>
                <c:pt idx="33">
                  <c:v>-3.5679574028215384E-3</c:v>
                </c:pt>
                <c:pt idx="34">
                  <c:v>-5.8427127745557049E-4</c:v>
                </c:pt>
                <c:pt idx="35">
                  <c:v>-3.3202766475252485E-2</c:v>
                </c:pt>
                <c:pt idx="36">
                  <c:v>-1.6807753626772615E-2</c:v>
                </c:pt>
                <c:pt idx="37">
                  <c:v>1.1751959155053414E-2</c:v>
                </c:pt>
                <c:pt idx="38">
                  <c:v>8.7135676774937176E-3</c:v>
                </c:pt>
                <c:pt idx="39">
                  <c:v>3.4515942812404304E-3</c:v>
                </c:pt>
                <c:pt idx="40">
                  <c:v>2.1666344258837428E-2</c:v>
                </c:pt>
                <c:pt idx="41">
                  <c:v>6.8147645402624859E-3</c:v>
                </c:pt>
                <c:pt idx="42">
                  <c:v>1.4202390921707947E-2</c:v>
                </c:pt>
                <c:pt idx="43">
                  <c:v>1.6503886021598076E-2</c:v>
                </c:pt>
                <c:pt idx="44">
                  <c:v>-3.7223296950521494E-3</c:v>
                </c:pt>
                <c:pt idx="45">
                  <c:v>5.0500290015365427E-3</c:v>
                </c:pt>
                <c:pt idx="46">
                  <c:v>-9.6425744021215783E-3</c:v>
                </c:pt>
                <c:pt idx="47">
                  <c:v>-1.5973035086297507E-2</c:v>
                </c:pt>
                <c:pt idx="48">
                  <c:v>3.5184619050119561E-3</c:v>
                </c:pt>
                <c:pt idx="49">
                  <c:v>-1.9889237543012257E-3</c:v>
                </c:pt>
                <c:pt idx="50">
                  <c:v>-1.2527326920169961E-2</c:v>
                </c:pt>
                <c:pt idx="51">
                  <c:v>8.4043517060556957E-3</c:v>
                </c:pt>
                <c:pt idx="52">
                  <c:v>1.0207077137742303E-3</c:v>
                </c:pt>
                <c:pt idx="53">
                  <c:v>-1.7383219553718993E-2</c:v>
                </c:pt>
                <c:pt idx="54">
                  <c:v>-3.1557716952935978E-3</c:v>
                </c:pt>
                <c:pt idx="55">
                  <c:v>-7.9863468226282885E-3</c:v>
                </c:pt>
                <c:pt idx="56">
                  <c:v>3.9921077530227353E-3</c:v>
                </c:pt>
                <c:pt idx="57">
                  <c:v>1.8649338922378824E-2</c:v>
                </c:pt>
                <c:pt idx="58">
                  <c:v>9.2776798185612089E-3</c:v>
                </c:pt>
                <c:pt idx="59">
                  <c:v>2.2690960027649328E-3</c:v>
                </c:pt>
                <c:pt idx="60">
                  <c:v>3.3015715067719149E-3</c:v>
                </c:pt>
                <c:pt idx="61">
                  <c:v>1.9023994322478085E-2</c:v>
                </c:pt>
                <c:pt idx="62">
                  <c:v>2.0365781594760612E-2</c:v>
                </c:pt>
                <c:pt idx="63">
                  <c:v>1.9751925031978701E-2</c:v>
                </c:pt>
                <c:pt idx="64">
                  <c:v>1.6133340877502518E-2</c:v>
                </c:pt>
                <c:pt idx="65">
                  <c:v>2.4017236400878982E-3</c:v>
                </c:pt>
                <c:pt idx="66">
                  <c:v>1.1280517482448082E-2</c:v>
                </c:pt>
                <c:pt idx="67">
                  <c:v>-3.1298647420567984E-3</c:v>
                </c:pt>
                <c:pt idx="68">
                  <c:v>3.9455442090035675E-3</c:v>
                </c:pt>
                <c:pt idx="69">
                  <c:v>1.2370101507598652E-2</c:v>
                </c:pt>
                <c:pt idx="70">
                  <c:v>3.0163852659613444E-3</c:v>
                </c:pt>
                <c:pt idx="71">
                  <c:v>1.6918177833266042E-2</c:v>
                </c:pt>
                <c:pt idx="72">
                  <c:v>1.7168359228096512E-2</c:v>
                </c:pt>
                <c:pt idx="73">
                  <c:v>2.8379282075445177E-2</c:v>
                </c:pt>
                <c:pt idx="74">
                  <c:v>3.5111882421095274E-2</c:v>
                </c:pt>
                <c:pt idx="75">
                  <c:v>-7.6612741944942331E-2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estimation_level!$Q$1</c:f>
              <c:strCache>
                <c:ptCount val="1"/>
                <c:pt idx="0">
                  <c:v>piw_obs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estimation_level!$Q$2:$Q$77</c:f>
              <c:numCache>
                <c:formatCode>General</c:formatCode>
                <c:ptCount val="76"/>
                <c:pt idx="1">
                  <c:v>1.8290625216260813E-2</c:v>
                </c:pt>
                <c:pt idx="2">
                  <c:v>1.5289777395734082E-2</c:v>
                </c:pt>
                <c:pt idx="3">
                  <c:v>1.7035119255435126E-2</c:v>
                </c:pt>
                <c:pt idx="4">
                  <c:v>7.8556172700745847E-3</c:v>
                </c:pt>
                <c:pt idx="5">
                  <c:v>2.4148536691285648E-2</c:v>
                </c:pt>
                <c:pt idx="6">
                  <c:v>1.3663496039077717E-2</c:v>
                </c:pt>
                <c:pt idx="7">
                  <c:v>1.6840957154349589E-2</c:v>
                </c:pt>
                <c:pt idx="8">
                  <c:v>1.0389612411044125E-2</c:v>
                </c:pt>
                <c:pt idx="9">
                  <c:v>1.1717416335400294E-2</c:v>
                </c:pt>
                <c:pt idx="10">
                  <c:v>1.8253632232418486E-2</c:v>
                </c:pt>
                <c:pt idx="11">
                  <c:v>6.2339070917507037E-3</c:v>
                </c:pt>
                <c:pt idx="12">
                  <c:v>7.9381011428376318E-3</c:v>
                </c:pt>
                <c:pt idx="13">
                  <c:v>1.2282567436390607E-2</c:v>
                </c:pt>
                <c:pt idx="14">
                  <c:v>9.4238877704667309E-3</c:v>
                </c:pt>
                <c:pt idx="15">
                  <c:v>7.570833294368323E-3</c:v>
                </c:pt>
                <c:pt idx="16">
                  <c:v>1.0896298168004274E-2</c:v>
                </c:pt>
                <c:pt idx="17">
                  <c:v>1.5900703261377248E-2</c:v>
                </c:pt>
                <c:pt idx="18">
                  <c:v>7.2775425504711163E-3</c:v>
                </c:pt>
                <c:pt idx="19">
                  <c:v>1.6645383481673447E-2</c:v>
                </c:pt>
                <c:pt idx="20">
                  <c:v>3.3593742758396107E-3</c:v>
                </c:pt>
                <c:pt idx="21">
                  <c:v>8.0886611107371196E-3</c:v>
                </c:pt>
                <c:pt idx="22">
                  <c:v>1.1195997703049788E-2</c:v>
                </c:pt>
                <c:pt idx="23">
                  <c:v>1.4334399599018645E-2</c:v>
                </c:pt>
                <c:pt idx="24">
                  <c:v>1.6528090625233533E-3</c:v>
                </c:pt>
                <c:pt idx="25">
                  <c:v>5.8632915975197174E-3</c:v>
                </c:pt>
                <c:pt idx="26">
                  <c:v>9.2832102726081098E-3</c:v>
                </c:pt>
                <c:pt idx="27">
                  <c:v>1.0261998766519318E-2</c:v>
                </c:pt>
                <c:pt idx="28">
                  <c:v>2.7438582511009183E-3</c:v>
                </c:pt>
                <c:pt idx="29">
                  <c:v>9.4139928535096687E-3</c:v>
                </c:pt>
                <c:pt idx="30">
                  <c:v>5.8727715016489183E-3</c:v>
                </c:pt>
                <c:pt idx="31">
                  <c:v>7.5985858399785777E-3</c:v>
                </c:pt>
                <c:pt idx="32">
                  <c:v>6.0140411294738196E-4</c:v>
                </c:pt>
                <c:pt idx="33">
                  <c:v>8.6637231562797894E-3</c:v>
                </c:pt>
                <c:pt idx="34">
                  <c:v>3.978541411429593E-3</c:v>
                </c:pt>
                <c:pt idx="35">
                  <c:v>1.0173943198117673E-2</c:v>
                </c:pt>
                <c:pt idx="36">
                  <c:v>7.2711046230516429E-3</c:v>
                </c:pt>
                <c:pt idx="37">
                  <c:v>8.5733644906583802E-3</c:v>
                </c:pt>
                <c:pt idx="38">
                  <c:v>7.2281602608883768E-3</c:v>
                </c:pt>
                <c:pt idx="39">
                  <c:v>5.0941454918932401E-3</c:v>
                </c:pt>
                <c:pt idx="40">
                  <c:v>1.2755222420251939E-2</c:v>
                </c:pt>
                <c:pt idx="41">
                  <c:v>2.427794659759275E-3</c:v>
                </c:pt>
                <c:pt idx="42">
                  <c:v>1.4351451824477961E-2</c:v>
                </c:pt>
                <c:pt idx="43">
                  <c:v>3.3497714884577669E-3</c:v>
                </c:pt>
                <c:pt idx="44">
                  <c:v>1.3078063140533381E-2</c:v>
                </c:pt>
                <c:pt idx="45">
                  <c:v>7.996664418729104E-3</c:v>
                </c:pt>
                <c:pt idx="46">
                  <c:v>1.3374638109306558E-2</c:v>
                </c:pt>
                <c:pt idx="47">
                  <c:v>3.8168622559852971E-3</c:v>
                </c:pt>
                <c:pt idx="48">
                  <c:v>9.3993646337767398E-3</c:v>
                </c:pt>
                <c:pt idx="49">
                  <c:v>1.6722850044450816E-3</c:v>
                </c:pt>
                <c:pt idx="50">
                  <c:v>6.6796663896232381E-3</c:v>
                </c:pt>
                <c:pt idx="51">
                  <c:v>4.9932415120331405E-3</c:v>
                </c:pt>
                <c:pt idx="52">
                  <c:v>1.3679714497578774E-2</c:v>
                </c:pt>
                <c:pt idx="53">
                  <c:v>2.1077395368434499E-3</c:v>
                </c:pt>
                <c:pt idx="54">
                  <c:v>4.0765707369093502E-3</c:v>
                </c:pt>
                <c:pt idx="55">
                  <c:v>9.6959200545582921E-3</c:v>
                </c:pt>
                <c:pt idx="56">
                  <c:v>2.8097647466847585E-3</c:v>
                </c:pt>
                <c:pt idx="57">
                  <c:v>9.8617293446207135E-3</c:v>
                </c:pt>
                <c:pt idx="58">
                  <c:v>6.0764981286869305E-3</c:v>
                </c:pt>
                <c:pt idx="59">
                  <c:v>4.2218008204965903E-3</c:v>
                </c:pt>
                <c:pt idx="60">
                  <c:v>6.6741444296667006E-3</c:v>
                </c:pt>
                <c:pt idx="61">
                  <c:v>8.8329527108653681E-3</c:v>
                </c:pt>
                <c:pt idx="62">
                  <c:v>7.8243222492343743E-3</c:v>
                </c:pt>
                <c:pt idx="63">
                  <c:v>1.4036272305356357E-2</c:v>
                </c:pt>
                <c:pt idx="64">
                  <c:v>3.0811716669381537E-3</c:v>
                </c:pt>
                <c:pt idx="65">
                  <c:v>8.4736657174891965E-3</c:v>
                </c:pt>
                <c:pt idx="66">
                  <c:v>8.7854661384596227E-3</c:v>
                </c:pt>
                <c:pt idx="67">
                  <c:v>7.6527711251029775E-3</c:v>
                </c:pt>
                <c:pt idx="68">
                  <c:v>9.7829715960644301E-3</c:v>
                </c:pt>
                <c:pt idx="69">
                  <c:v>9.2594072576355681E-3</c:v>
                </c:pt>
                <c:pt idx="70">
                  <c:v>1.3607173107413249E-2</c:v>
                </c:pt>
                <c:pt idx="71">
                  <c:v>6.9799525602718057E-3</c:v>
                </c:pt>
                <c:pt idx="72">
                  <c:v>1.1135463544249668E-2</c:v>
                </c:pt>
                <c:pt idx="73">
                  <c:v>8.3930665925197861E-3</c:v>
                </c:pt>
                <c:pt idx="74">
                  <c:v>5.0494732252582396E-3</c:v>
                </c:pt>
                <c:pt idx="75">
                  <c:v>1.294445465995725E-2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68032"/>
        <c:axId val="103069568"/>
      </c:lineChart>
      <c:catAx>
        <c:axId val="1030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69568"/>
        <c:crosses val="autoZero"/>
        <c:auto val="1"/>
        <c:lblAlgn val="ctr"/>
        <c:lblOffset val="100"/>
        <c:noMultiLvlLbl val="0"/>
      </c:catAx>
      <c:valAx>
        <c:axId val="10306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estimation_level!$I$1</c:f>
              <c:strCache>
                <c:ptCount val="1"/>
                <c:pt idx="0">
                  <c:v>R_s_obs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estimation_level!$I$2:$I$77</c:f>
              <c:numCache>
                <c:formatCode>0.000000</c:formatCode>
                <c:ptCount val="76"/>
                <c:pt idx="0">
                  <c:v>2.0015981411193762E-2</c:v>
                </c:pt>
                <c:pt idx="1">
                  <c:v>1.999242364401721E-2</c:v>
                </c:pt>
                <c:pt idx="2">
                  <c:v>1.9803902718557032E-2</c:v>
                </c:pt>
                <c:pt idx="3">
                  <c:v>1.8812448480387767E-2</c:v>
                </c:pt>
                <c:pt idx="4">
                  <c:v>1.5701316909631169E-2</c:v>
                </c:pt>
                <c:pt idx="5">
                  <c:v>1.4338646287007428E-2</c:v>
                </c:pt>
                <c:pt idx="6">
                  <c:v>1.3811231246906086E-2</c:v>
                </c:pt>
                <c:pt idx="7">
                  <c:v>1.1838124300876496E-2</c:v>
                </c:pt>
                <c:pt idx="8">
                  <c:v>9.9019536926587826E-3</c:v>
                </c:pt>
                <c:pt idx="9">
                  <c:v>9.2946104983315792E-3</c:v>
                </c:pt>
                <c:pt idx="10">
                  <c:v>8.052219498979829E-3</c:v>
                </c:pt>
                <c:pt idx="11">
                  <c:v>7.5148650198475497E-3</c:v>
                </c:pt>
                <c:pt idx="12">
                  <c:v>7.5148650198475497E-3</c:v>
                </c:pt>
                <c:pt idx="13">
                  <c:v>7.4170717777328754E-3</c:v>
                </c:pt>
                <c:pt idx="14">
                  <c:v>7.5637509640957834E-3</c:v>
                </c:pt>
                <c:pt idx="15">
                  <c:v>7.392619016770352E-3</c:v>
                </c:pt>
                <c:pt idx="16">
                  <c:v>7.9301689331967573E-3</c:v>
                </c:pt>
                <c:pt idx="17">
                  <c:v>9.7077230934874414E-3</c:v>
                </c:pt>
                <c:pt idx="18">
                  <c:v>1.1040801473436668E-2</c:v>
                </c:pt>
                <c:pt idx="19">
                  <c:v>1.2681715137287108E-2</c:v>
                </c:pt>
                <c:pt idx="20">
                  <c:v>1.4218851468827731E-2</c:v>
                </c:pt>
                <c:pt idx="21">
                  <c:v>1.4721704756447407E-2</c:v>
                </c:pt>
                <c:pt idx="22">
                  <c:v>1.4194887410651003E-2</c:v>
                </c:pt>
                <c:pt idx="23">
                  <c:v>1.4003113763540798E-2</c:v>
                </c:pt>
                <c:pt idx="24">
                  <c:v>1.3138783004829735E-2</c:v>
                </c:pt>
                <c:pt idx="25">
                  <c:v>1.2850180559085933E-2</c:v>
                </c:pt>
                <c:pt idx="26">
                  <c:v>1.3018561961216868E-2</c:v>
                </c:pt>
                <c:pt idx="27">
                  <c:v>1.2946408785011965E-2</c:v>
                </c:pt>
                <c:pt idx="28">
                  <c:v>1.2946408785011965E-2</c:v>
                </c:pt>
                <c:pt idx="29">
                  <c:v>1.352320302581167E-2</c:v>
                </c:pt>
                <c:pt idx="30">
                  <c:v>1.3547214757856141E-2</c:v>
                </c:pt>
                <c:pt idx="31">
                  <c:v>1.3499189587034666E-2</c:v>
                </c:pt>
                <c:pt idx="32">
                  <c:v>1.352320302581167E-2</c:v>
                </c:pt>
                <c:pt idx="33">
                  <c:v>1.3475174441242466E-2</c:v>
                </c:pt>
                <c:pt idx="34">
                  <c:v>1.3547214757856141E-2</c:v>
                </c:pt>
                <c:pt idx="35">
                  <c:v>1.193464150751633E-2</c:v>
                </c:pt>
                <c:pt idx="36">
                  <c:v>1.1620859544202888E-2</c:v>
                </c:pt>
                <c:pt idx="37">
                  <c:v>1.1669152699110397E-2</c:v>
                </c:pt>
                <c:pt idx="38">
                  <c:v>1.2489080219853843E-2</c:v>
                </c:pt>
                <c:pt idx="39">
                  <c:v>1.3018561961216868E-2</c:v>
                </c:pt>
                <c:pt idx="40">
                  <c:v>1.3907186122926962E-2</c:v>
                </c:pt>
                <c:pt idx="41">
                  <c:v>1.5319366549009894E-2</c:v>
                </c:pt>
                <c:pt idx="42">
                  <c:v>1.5915974771168573E-2</c:v>
                </c:pt>
                <c:pt idx="43">
                  <c:v>1.579673720444208E-2</c:v>
                </c:pt>
                <c:pt idx="44">
                  <c:v>1.369124932458976E-2</c:v>
                </c:pt>
                <c:pt idx="45">
                  <c:v>1.0653540729617772E-2</c:v>
                </c:pt>
                <c:pt idx="46">
                  <c:v>8.6374459977134332E-3</c:v>
                </c:pt>
                <c:pt idx="47">
                  <c:v>5.2829874231419272E-3</c:v>
                </c:pt>
                <c:pt idx="48">
                  <c:v>4.297221394214068E-3</c:v>
                </c:pt>
                <c:pt idx="49">
                  <c:v>4.3465786727212574E-3</c:v>
                </c:pt>
                <c:pt idx="50">
                  <c:v>4.321900943089263E-3</c:v>
                </c:pt>
                <c:pt idx="51">
                  <c:v>3.5807216966325939E-3</c:v>
                </c:pt>
                <c:pt idx="52">
                  <c:v>3.1104574646330096E-3</c:v>
                </c:pt>
                <c:pt idx="53">
                  <c:v>3.1104574646330096E-3</c:v>
                </c:pt>
                <c:pt idx="54">
                  <c:v>2.540303880931738E-3</c:v>
                </c:pt>
                <c:pt idx="55">
                  <c:v>2.4906793143211203E-3</c:v>
                </c:pt>
                <c:pt idx="56">
                  <c:v>2.4906793143211203E-3</c:v>
                </c:pt>
                <c:pt idx="57">
                  <c:v>2.5154925187833577E-3</c:v>
                </c:pt>
                <c:pt idx="58">
                  <c:v>3.5559874245536527E-3</c:v>
                </c:pt>
                <c:pt idx="59">
                  <c:v>4.8397517055263073E-3</c:v>
                </c:pt>
                <c:pt idx="60">
                  <c:v>6.1186144206906157E-3</c:v>
                </c:pt>
                <c:pt idx="61">
                  <c:v>7.2703284942245983E-3</c:v>
                </c:pt>
                <c:pt idx="62">
                  <c:v>8.5399789775877366E-3</c:v>
                </c:pt>
                <c:pt idx="63">
                  <c:v>9.8048524027820605E-3</c:v>
                </c:pt>
                <c:pt idx="64">
                  <c:v>1.0968223977439795E-2</c:v>
                </c:pt>
                <c:pt idx="65">
                  <c:v>1.2055249192518547E-2</c:v>
                </c:pt>
                <c:pt idx="66">
                  <c:v>1.2874240186884878E-2</c:v>
                </c:pt>
                <c:pt idx="67">
                  <c:v>1.2874240186884878E-2</c:v>
                </c:pt>
                <c:pt idx="68">
                  <c:v>1.2898298100282313E-2</c:v>
                </c:pt>
                <c:pt idx="69">
                  <c:v>1.2874240186884878E-2</c:v>
                </c:pt>
                <c:pt idx="70">
                  <c:v>1.2440904306496137E-2</c:v>
                </c:pt>
                <c:pt idx="71">
                  <c:v>1.1064990499148664E-2</c:v>
                </c:pt>
                <c:pt idx="72">
                  <c:v>7.856917306438671E-3</c:v>
                </c:pt>
                <c:pt idx="73">
                  <c:v>5.1845412595541429E-3</c:v>
                </c:pt>
                <c:pt idx="74">
                  <c:v>4.8151102951639047E-3</c:v>
                </c:pt>
                <c:pt idx="75">
                  <c:v>1.2725687915129402E-3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estimation_level!$J$1</c:f>
              <c:strCache>
                <c:ptCount val="1"/>
                <c:pt idx="0">
                  <c:v>RL_s_obs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estimation_level!$J$2:$J$77</c:f>
              <c:numCache>
                <c:formatCode>0.000000</c:formatCode>
                <c:ptCount val="76"/>
                <c:pt idx="0">
                  <c:v>2.0416213953703188E-2</c:v>
                </c:pt>
                <c:pt idx="1">
                  <c:v>2.1027424897966052E-2</c:v>
                </c:pt>
                <c:pt idx="2">
                  <c:v>2.1074395682444402E-2</c:v>
                </c:pt>
                <c:pt idx="3">
                  <c:v>2.0369152211899166E-2</c:v>
                </c:pt>
                <c:pt idx="4">
                  <c:v>1.9473739304618265E-2</c:v>
                </c:pt>
                <c:pt idx="5">
                  <c:v>1.9733180409548634E-2</c:v>
                </c:pt>
                <c:pt idx="6">
                  <c:v>1.9284930381010756E-2</c:v>
                </c:pt>
                <c:pt idx="7">
                  <c:v>1.7889213480802857E-2</c:v>
                </c:pt>
                <c:pt idx="8">
                  <c:v>1.7770668179371674E-2</c:v>
                </c:pt>
                <c:pt idx="9">
                  <c:v>1.7960320785791239E-2</c:v>
                </c:pt>
                <c:pt idx="10">
                  <c:v>1.6154324029705736E-2</c:v>
                </c:pt>
                <c:pt idx="11">
                  <c:v>1.6440121927186579E-2</c:v>
                </c:pt>
                <c:pt idx="12">
                  <c:v>1.5343251077580167E-2</c:v>
                </c:pt>
                <c:pt idx="13">
                  <c:v>1.4649914335059577E-2</c:v>
                </c:pt>
                <c:pt idx="14">
                  <c:v>1.376324358997838E-2</c:v>
                </c:pt>
                <c:pt idx="15">
                  <c:v>1.3739247205797334E-2</c:v>
                </c:pt>
                <c:pt idx="16">
                  <c:v>1.4841321609057934E-2</c:v>
                </c:pt>
                <c:pt idx="17">
                  <c:v>1.7248576121943859E-2</c:v>
                </c:pt>
                <c:pt idx="18">
                  <c:v>1.7841800330548274E-2</c:v>
                </c:pt>
                <c:pt idx="19">
                  <c:v>1.9048771580523205E-2</c:v>
                </c:pt>
                <c:pt idx="20">
                  <c:v>1.8197237580005909E-2</c:v>
                </c:pt>
                <c:pt idx="21">
                  <c:v>1.6154324029705736E-2</c:v>
                </c:pt>
                <c:pt idx="22">
                  <c:v>1.5438772340321538E-2</c:v>
                </c:pt>
                <c:pt idx="23">
                  <c:v>1.4410502809858228E-2</c:v>
                </c:pt>
                <c:pt idx="24">
                  <c:v>1.4458398676410189E-2</c:v>
                </c:pt>
                <c:pt idx="25">
                  <c:v>1.6392505684490244E-2</c:v>
                </c:pt>
                <c:pt idx="26">
                  <c:v>1.653533434188148E-2</c:v>
                </c:pt>
                <c:pt idx="27">
                  <c:v>1.5486522864651908E-2</c:v>
                </c:pt>
                <c:pt idx="28">
                  <c:v>1.6011334604646654E-2</c:v>
                </c:pt>
                <c:pt idx="29">
                  <c:v>1.6344882748635881E-2</c:v>
                </c:pt>
                <c:pt idx="30">
                  <c:v>1.524770284793564E-2</c:v>
                </c:pt>
                <c:pt idx="31">
                  <c:v>1.4458398676410189E-2</c:v>
                </c:pt>
                <c:pt idx="32">
                  <c:v>1.369124932458976E-2</c:v>
                </c:pt>
                <c:pt idx="33">
                  <c:v>1.3715249117428607E-2</c:v>
                </c:pt>
                <c:pt idx="34">
                  <c:v>1.27539248981694E-2</c:v>
                </c:pt>
                <c:pt idx="35">
                  <c:v>1.147593856640805E-2</c:v>
                </c:pt>
                <c:pt idx="36">
                  <c:v>1.2224027545819194E-2</c:v>
                </c:pt>
                <c:pt idx="37">
                  <c:v>1.357122478345163E-2</c:v>
                </c:pt>
                <c:pt idx="38">
                  <c:v>1.438655233225794E-2</c:v>
                </c:pt>
                <c:pt idx="39">
                  <c:v>1.5008714176958371E-2</c:v>
                </c:pt>
                <c:pt idx="40">
                  <c:v>1.5820588077025688E-2</c:v>
                </c:pt>
                <c:pt idx="41">
                  <c:v>1.510432990164734E-2</c:v>
                </c:pt>
                <c:pt idx="42">
                  <c:v>1.4410502809858228E-2</c:v>
                </c:pt>
                <c:pt idx="43">
                  <c:v>1.3643244624371054E-2</c:v>
                </c:pt>
                <c:pt idx="44">
                  <c:v>1.2392721514959071E-2</c:v>
                </c:pt>
                <c:pt idx="45">
                  <c:v>1.2922354299563121E-2</c:v>
                </c:pt>
                <c:pt idx="46">
                  <c:v>1.2224027545819194E-2</c:v>
                </c:pt>
                <c:pt idx="47">
                  <c:v>1.1717438939025548E-2</c:v>
                </c:pt>
                <c:pt idx="48">
                  <c:v>1.2464993122804247E-2</c:v>
                </c:pt>
                <c:pt idx="49">
                  <c:v>1.2513165597931364E-2</c:v>
                </c:pt>
                <c:pt idx="50">
                  <c:v>1.0483974078512981E-2</c:v>
                </c:pt>
                <c:pt idx="51">
                  <c:v>9.8776809959786327E-3</c:v>
                </c:pt>
                <c:pt idx="52">
                  <c:v>9.6591479256613599E-3</c:v>
                </c:pt>
                <c:pt idx="53">
                  <c:v>8.9296776511444964E-3</c:v>
                </c:pt>
                <c:pt idx="54">
                  <c:v>1.0411276517586776E-2</c:v>
                </c:pt>
                <c:pt idx="55">
                  <c:v>1.0556655952515648E-2</c:v>
                </c:pt>
                <c:pt idx="56">
                  <c:v>9.9019536926587826E-3</c:v>
                </c:pt>
                <c:pt idx="57">
                  <c:v>1.1306785324635138E-2</c:v>
                </c:pt>
                <c:pt idx="58">
                  <c:v>1.0580879759231721E-2</c:v>
                </c:pt>
                <c:pt idx="59">
                  <c:v>1.0265834303347487E-2</c:v>
                </c:pt>
                <c:pt idx="60">
                  <c:v>1.0580879759231721E-2</c:v>
                </c:pt>
                <c:pt idx="61">
                  <c:v>1.0241587826320897E-2</c:v>
                </c:pt>
                <c:pt idx="62">
                  <c:v>1.0362802758109302E-2</c:v>
                </c:pt>
                <c:pt idx="63">
                  <c:v>1.1040801473436668E-2</c:v>
                </c:pt>
                <c:pt idx="64">
                  <c:v>1.123426508762404E-2</c:v>
                </c:pt>
                <c:pt idx="65">
                  <c:v>1.2440904306496137E-2</c:v>
                </c:pt>
                <c:pt idx="66">
                  <c:v>1.2031131104942583E-2</c:v>
                </c:pt>
                <c:pt idx="67">
                  <c:v>1.1379289963846295E-2</c:v>
                </c:pt>
                <c:pt idx="68">
                  <c:v>1.1500096388672221E-2</c:v>
                </c:pt>
                <c:pt idx="69">
                  <c:v>1.1910514794940097E-2</c:v>
                </c:pt>
                <c:pt idx="70">
                  <c:v>1.1620859544202888E-2</c:v>
                </c:pt>
                <c:pt idx="71">
                  <c:v>1.0483974078512981E-2</c:v>
                </c:pt>
                <c:pt idx="72">
                  <c:v>9.0270317968861313E-3</c:v>
                </c:pt>
                <c:pt idx="73">
                  <c:v>9.5862720258093059E-3</c:v>
                </c:pt>
                <c:pt idx="74">
                  <c:v>9.5133803411333595E-3</c:v>
                </c:pt>
                <c:pt idx="75">
                  <c:v>8.0278129323012593E-3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estimation_level!$R$1</c:f>
              <c:strCache>
                <c:ptCount val="1"/>
                <c:pt idx="0">
                  <c:v>R_obs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estimation_level!$R$2:$R$77</c:f>
              <c:numCache>
                <c:formatCode>General</c:formatCode>
                <c:ptCount val="76"/>
                <c:pt idx="0">
                  <c:v>2.3918982672834099E-2</c:v>
                </c:pt>
                <c:pt idx="1">
                  <c:v>2.364551469853593E-2</c:v>
                </c:pt>
                <c:pt idx="2">
                  <c:v>2.3458380412326951E-2</c:v>
                </c:pt>
                <c:pt idx="3">
                  <c:v>2.3694661174447518E-2</c:v>
                </c:pt>
                <c:pt idx="4">
                  <c:v>2.3196348415516654E-2</c:v>
                </c:pt>
                <c:pt idx="5">
                  <c:v>2.1877731849853088E-2</c:v>
                </c:pt>
                <c:pt idx="6">
                  <c:v>2.1305866737503232E-2</c:v>
                </c:pt>
                <c:pt idx="7">
                  <c:v>2.1087419410882546E-2</c:v>
                </c:pt>
                <c:pt idx="8">
                  <c:v>2.0803946381897642E-2</c:v>
                </c:pt>
                <c:pt idx="9">
                  <c:v>2.0262126554675186E-2</c:v>
                </c:pt>
                <c:pt idx="10">
                  <c:v>2.0873429478043937E-2</c:v>
                </c:pt>
                <c:pt idx="11">
                  <c:v>1.9887306799288407E-2</c:v>
                </c:pt>
                <c:pt idx="12">
                  <c:v>1.8051417744687326E-2</c:v>
                </c:pt>
                <c:pt idx="13">
                  <c:v>1.6051108858444296E-2</c:v>
                </c:pt>
                <c:pt idx="14">
                  <c:v>1.5035710105293143E-2</c:v>
                </c:pt>
                <c:pt idx="15">
                  <c:v>1.3810102491295329E-2</c:v>
                </c:pt>
                <c:pt idx="16">
                  <c:v>1.3153255589094748E-2</c:v>
                </c:pt>
                <c:pt idx="17">
                  <c:v>1.286261964325619E-2</c:v>
                </c:pt>
                <c:pt idx="18">
                  <c:v>1.3016883163441184E-2</c:v>
                </c:pt>
                <c:pt idx="19">
                  <c:v>1.339558771544902E-2</c:v>
                </c:pt>
                <c:pt idx="20">
                  <c:v>1.4267544259095821E-2</c:v>
                </c:pt>
                <c:pt idx="21">
                  <c:v>1.3991874920500136E-2</c:v>
                </c:pt>
                <c:pt idx="22">
                  <c:v>1.3349086967399337E-2</c:v>
                </c:pt>
                <c:pt idx="23">
                  <c:v>1.281246222639032E-2</c:v>
                </c:pt>
                <c:pt idx="24">
                  <c:v>1.1552010464536355E-2</c:v>
                </c:pt>
                <c:pt idx="25">
                  <c:v>1.0710150935784757E-2</c:v>
                </c:pt>
                <c:pt idx="26">
                  <c:v>1.0291892539118663E-2</c:v>
                </c:pt>
                <c:pt idx="27">
                  <c:v>9.7387539844375759E-3</c:v>
                </c:pt>
                <c:pt idx="28">
                  <c:v>9.4626633408863015E-3</c:v>
                </c:pt>
                <c:pt idx="29">
                  <c:v>9.3909292593374882E-3</c:v>
                </c:pt>
                <c:pt idx="30">
                  <c:v>9.5197890516738326E-3</c:v>
                </c:pt>
                <c:pt idx="31">
                  <c:v>9.6811497140172342E-3</c:v>
                </c:pt>
                <c:pt idx="32">
                  <c:v>9.3345896702936582E-3</c:v>
                </c:pt>
                <c:pt idx="33">
                  <c:v>9.026821583541178E-3</c:v>
                </c:pt>
                <c:pt idx="34">
                  <c:v>8.7455229031421222E-3</c:v>
                </c:pt>
                <c:pt idx="35">
                  <c:v>8.126642508076154E-3</c:v>
                </c:pt>
                <c:pt idx="36">
                  <c:v>7.1383003844045501E-3</c:v>
                </c:pt>
                <c:pt idx="37">
                  <c:v>6.425539104886413E-3</c:v>
                </c:pt>
                <c:pt idx="38">
                  <c:v>6.3560740544763572E-3</c:v>
                </c:pt>
                <c:pt idx="39">
                  <c:v>7.3366907863470221E-3</c:v>
                </c:pt>
                <c:pt idx="40">
                  <c:v>7.6691177965426682E-3</c:v>
                </c:pt>
                <c:pt idx="41">
                  <c:v>8.6675222653089801E-3</c:v>
                </c:pt>
                <c:pt idx="42">
                  <c:v>9.2180526669252139E-3</c:v>
                </c:pt>
                <c:pt idx="43">
                  <c:v>9.5094248149836247E-3</c:v>
                </c:pt>
                <c:pt idx="44">
                  <c:v>8.9566742879572114E-3</c:v>
                </c:pt>
                <c:pt idx="45">
                  <c:v>8.4959175801750941E-3</c:v>
                </c:pt>
                <c:pt idx="46">
                  <c:v>7.9404065102770538E-3</c:v>
                </c:pt>
                <c:pt idx="47">
                  <c:v>6.5112173550734287E-3</c:v>
                </c:pt>
                <c:pt idx="48">
                  <c:v>6.2801974128963156E-3</c:v>
                </c:pt>
                <c:pt idx="49">
                  <c:v>6.4330237485961117E-3</c:v>
                </c:pt>
                <c:pt idx="50">
                  <c:v>6.3241445925614759E-3</c:v>
                </c:pt>
                <c:pt idx="51">
                  <c:v>6.026334628622676E-3</c:v>
                </c:pt>
                <c:pt idx="52">
                  <c:v>5.4397832293036075E-3</c:v>
                </c:pt>
                <c:pt idx="53">
                  <c:v>5.0352735603325094E-3</c:v>
                </c:pt>
                <c:pt idx="54">
                  <c:v>4.6988433417221032E-3</c:v>
                </c:pt>
                <c:pt idx="55">
                  <c:v>4.7897923701247791E-3</c:v>
                </c:pt>
                <c:pt idx="56">
                  <c:v>4.7449960036851646E-3</c:v>
                </c:pt>
                <c:pt idx="57">
                  <c:v>4.8758453789452538E-3</c:v>
                </c:pt>
                <c:pt idx="58">
                  <c:v>4.9897015367008635E-3</c:v>
                </c:pt>
                <c:pt idx="59">
                  <c:v>5.0883209123422368E-3</c:v>
                </c:pt>
                <c:pt idx="60">
                  <c:v>5.0898542365034327E-3</c:v>
                </c:pt>
                <c:pt idx="61">
                  <c:v>5.0520207775675008E-3</c:v>
                </c:pt>
                <c:pt idx="62">
                  <c:v>4.9991236045578979E-3</c:v>
                </c:pt>
                <c:pt idx="63">
                  <c:v>5.306851751185615E-3</c:v>
                </c:pt>
                <c:pt idx="64">
                  <c:v>5.6877661456133932E-3</c:v>
                </c:pt>
                <c:pt idx="65">
                  <c:v>6.1383986591037054E-3</c:v>
                </c:pt>
                <c:pt idx="66">
                  <c:v>6.8046832348729325E-3</c:v>
                </c:pt>
                <c:pt idx="67">
                  <c:v>7.3473845432214802E-3</c:v>
                </c:pt>
                <c:pt idx="68">
                  <c:v>7.8631962950690415E-3</c:v>
                </c:pt>
                <c:pt idx="69">
                  <c:v>8.3062223384755551E-3</c:v>
                </c:pt>
                <c:pt idx="70">
                  <c:v>8.8739371452986049E-3</c:v>
                </c:pt>
                <c:pt idx="71">
                  <c:v>9.0895187464232752E-3</c:v>
                </c:pt>
                <c:pt idx="72">
                  <c:v>8.8468887597221713E-3</c:v>
                </c:pt>
                <c:pt idx="73">
                  <c:v>9.1981263149027992E-3</c:v>
                </c:pt>
                <c:pt idx="74">
                  <c:v>9.2884788078166913E-3</c:v>
                </c:pt>
                <c:pt idx="75">
                  <c:v>7.047380711363127E-3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estimation_level!$S$1</c:f>
              <c:strCache>
                <c:ptCount val="1"/>
                <c:pt idx="0">
                  <c:v>RL_obs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estimation_level!$S$2:$S$77</c:f>
              <c:numCache>
                <c:formatCode>General</c:formatCode>
                <c:ptCount val="76"/>
                <c:pt idx="0">
                  <c:v>2.3615584272795864E-2</c:v>
                </c:pt>
                <c:pt idx="1">
                  <c:v>2.3814397234255491E-2</c:v>
                </c:pt>
                <c:pt idx="2">
                  <c:v>2.418274071327664E-2</c:v>
                </c:pt>
                <c:pt idx="3">
                  <c:v>2.3805047544393165E-2</c:v>
                </c:pt>
                <c:pt idx="4">
                  <c:v>2.2529691377739969E-2</c:v>
                </c:pt>
                <c:pt idx="5">
                  <c:v>2.1920901947978022E-2</c:v>
                </c:pt>
                <c:pt idx="6">
                  <c:v>2.1744701175732573E-2</c:v>
                </c:pt>
                <c:pt idx="7">
                  <c:v>2.0911980235619687E-2</c:v>
                </c:pt>
                <c:pt idx="8">
                  <c:v>2.0282638737753267E-2</c:v>
                </c:pt>
                <c:pt idx="9">
                  <c:v>2.0414882283228186E-2</c:v>
                </c:pt>
                <c:pt idx="10">
                  <c:v>2.0395562279951873E-2</c:v>
                </c:pt>
                <c:pt idx="11">
                  <c:v>2.0006092091668481E-2</c:v>
                </c:pt>
                <c:pt idx="12">
                  <c:v>1.8854009659442061E-2</c:v>
                </c:pt>
                <c:pt idx="13">
                  <c:v>1.8585220652022727E-2</c:v>
                </c:pt>
                <c:pt idx="14">
                  <c:v>1.7142650056224618E-2</c:v>
                </c:pt>
                <c:pt idx="15">
                  <c:v>1.5847446926194664E-2</c:v>
                </c:pt>
                <c:pt idx="16">
                  <c:v>1.5747939919287468E-2</c:v>
                </c:pt>
                <c:pt idx="17">
                  <c:v>1.7528143092401027E-2</c:v>
                </c:pt>
                <c:pt idx="18">
                  <c:v>1.9116552449596425E-2</c:v>
                </c:pt>
                <c:pt idx="19">
                  <c:v>1.9584350834312536E-2</c:v>
                </c:pt>
                <c:pt idx="20">
                  <c:v>1.9595226618602579E-2</c:v>
                </c:pt>
                <c:pt idx="21">
                  <c:v>1.8243607168336284E-2</c:v>
                </c:pt>
                <c:pt idx="22">
                  <c:v>1.7719005677693467E-2</c:v>
                </c:pt>
                <c:pt idx="23">
                  <c:v>1.7029542627147398E-2</c:v>
                </c:pt>
                <c:pt idx="24">
                  <c:v>1.6593688509165316E-2</c:v>
                </c:pt>
                <c:pt idx="25">
                  <c:v>1.6497141251810676E-2</c:v>
                </c:pt>
                <c:pt idx="26">
                  <c:v>1.5794057243401882E-2</c:v>
                </c:pt>
                <c:pt idx="27">
                  <c:v>1.4370927082092644E-2</c:v>
                </c:pt>
                <c:pt idx="28">
                  <c:v>1.3946829572997643E-2</c:v>
                </c:pt>
                <c:pt idx="29">
                  <c:v>1.3958298938465008E-2</c:v>
                </c:pt>
                <c:pt idx="30">
                  <c:v>1.3138071116364447E-2</c:v>
                </c:pt>
                <c:pt idx="31">
                  <c:v>1.219152613502561E-2</c:v>
                </c:pt>
                <c:pt idx="32">
                  <c:v>1.1340841967401927E-2</c:v>
                </c:pt>
                <c:pt idx="33">
                  <c:v>1.0968203114641195E-2</c:v>
                </c:pt>
                <c:pt idx="34">
                  <c:v>1.00578168160399E-2</c:v>
                </c:pt>
                <c:pt idx="35">
                  <c:v>9.0363844896459433E-3</c:v>
                </c:pt>
                <c:pt idx="36">
                  <c:v>9.3040522311376161E-3</c:v>
                </c:pt>
                <c:pt idx="37">
                  <c:v>9.4127568016451058E-3</c:v>
                </c:pt>
                <c:pt idx="38">
                  <c:v>1.0748984474752366E-2</c:v>
                </c:pt>
                <c:pt idx="39">
                  <c:v>1.1129723712752337E-2</c:v>
                </c:pt>
                <c:pt idx="40">
                  <c:v>1.1551036360879063E-2</c:v>
                </c:pt>
                <c:pt idx="41">
                  <c:v>1.1131364942657207E-2</c:v>
                </c:pt>
                <c:pt idx="42">
                  <c:v>1.115785922030188E-2</c:v>
                </c:pt>
                <c:pt idx="43">
                  <c:v>1.083296520847421E-2</c:v>
                </c:pt>
                <c:pt idx="44">
                  <c:v>1.0133444392686597E-2</c:v>
                </c:pt>
                <c:pt idx="45">
                  <c:v>1.0450209740272332E-2</c:v>
                </c:pt>
                <c:pt idx="46">
                  <c:v>1.039716427197579E-2</c:v>
                </c:pt>
                <c:pt idx="47">
                  <c:v>9.9482085576718671E-3</c:v>
                </c:pt>
                <c:pt idx="48">
                  <c:v>1.0403971937576362E-2</c:v>
                </c:pt>
                <c:pt idx="49">
                  <c:v>1.0554006618909595E-2</c:v>
                </c:pt>
                <c:pt idx="50">
                  <c:v>9.6869038994891188E-3</c:v>
                </c:pt>
                <c:pt idx="51">
                  <c:v>9.2309724785704095E-3</c:v>
                </c:pt>
                <c:pt idx="52">
                  <c:v>8.5447422010660468E-3</c:v>
                </c:pt>
                <c:pt idx="53">
                  <c:v>8.1233184724207597E-3</c:v>
                </c:pt>
                <c:pt idx="54">
                  <c:v>8.8888708789933712E-3</c:v>
                </c:pt>
                <c:pt idx="55">
                  <c:v>9.3040133997408514E-3</c:v>
                </c:pt>
                <c:pt idx="56">
                  <c:v>8.9007552121043165E-3</c:v>
                </c:pt>
                <c:pt idx="57">
                  <c:v>9.4778091831735356E-3</c:v>
                </c:pt>
                <c:pt idx="58">
                  <c:v>9.2226367501098139E-3</c:v>
                </c:pt>
                <c:pt idx="59">
                  <c:v>8.6078424459956615E-3</c:v>
                </c:pt>
                <c:pt idx="60">
                  <c:v>8.3356908034406541E-3</c:v>
                </c:pt>
                <c:pt idx="61">
                  <c:v>7.8262978583867326E-3</c:v>
                </c:pt>
                <c:pt idx="62">
                  <c:v>7.6866345752752974E-3</c:v>
                </c:pt>
                <c:pt idx="63">
                  <c:v>7.9833128810748999E-3</c:v>
                </c:pt>
                <c:pt idx="64">
                  <c:v>8.237467354048178E-3</c:v>
                </c:pt>
                <c:pt idx="65">
                  <c:v>9.1964004179514447E-3</c:v>
                </c:pt>
                <c:pt idx="66">
                  <c:v>9.0188993371171922E-3</c:v>
                </c:pt>
                <c:pt idx="67">
                  <c:v>8.8355795610397525E-3</c:v>
                </c:pt>
                <c:pt idx="68">
                  <c:v>9.2115883548702371E-3</c:v>
                </c:pt>
                <c:pt idx="69">
                  <c:v>9.8604946075158129E-3</c:v>
                </c:pt>
                <c:pt idx="70">
                  <c:v>1.0014581851206295E-2</c:v>
                </c:pt>
                <c:pt idx="71">
                  <c:v>9.6885492053193634E-3</c:v>
                </c:pt>
                <c:pt idx="72">
                  <c:v>9.2251994299603624E-3</c:v>
                </c:pt>
                <c:pt idx="73">
                  <c:v>9.9202857206530659E-3</c:v>
                </c:pt>
                <c:pt idx="74">
                  <c:v>9.7870601387868295E-3</c:v>
                </c:pt>
                <c:pt idx="75">
                  <c:v>8.5454861714668873E-3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4688"/>
        <c:axId val="104516224"/>
      </c:lineChart>
      <c:catAx>
        <c:axId val="10451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16224"/>
        <c:crosses val="autoZero"/>
        <c:auto val="1"/>
        <c:lblAlgn val="ctr"/>
        <c:lblOffset val="100"/>
        <c:noMultiLvlLbl val="0"/>
      </c:catAx>
      <c:valAx>
        <c:axId val="1045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51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estimation_level!$U$1</c:f>
              <c:strCache>
                <c:ptCount val="1"/>
                <c:pt idx="0">
                  <c:v>bS_obs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estimation_level!$U$2:$U$77</c:f>
              <c:numCache>
                <c:formatCode>General</c:formatCode>
                <c:ptCount val="76"/>
                <c:pt idx="0">
                  <c:v>7.1539303361339854</c:v>
                </c:pt>
                <c:pt idx="1">
                  <c:v>7.1333440244357931</c:v>
                </c:pt>
                <c:pt idx="2">
                  <c:v>7.1578635852722687</c:v>
                </c:pt>
                <c:pt idx="3">
                  <c:v>7.1925455447912006</c:v>
                </c:pt>
                <c:pt idx="4">
                  <c:v>7.1697344762476884</c:v>
                </c:pt>
                <c:pt idx="5">
                  <c:v>7.2028854299889735</c:v>
                </c:pt>
                <c:pt idx="6">
                  <c:v>7.2115130189733856</c:v>
                </c:pt>
                <c:pt idx="7">
                  <c:v>7.1866113113866126</c:v>
                </c:pt>
                <c:pt idx="8">
                  <c:v>7.2004790911329337</c:v>
                </c:pt>
                <c:pt idx="9">
                  <c:v>7.195059823410678</c:v>
                </c:pt>
                <c:pt idx="10">
                  <c:v>7.1784363919945884</c:v>
                </c:pt>
                <c:pt idx="11">
                  <c:v>7.2562933036588406</c:v>
                </c:pt>
                <c:pt idx="12">
                  <c:v>7.2991362171797052</c:v>
                </c:pt>
                <c:pt idx="13">
                  <c:v>7.3656036945266461</c:v>
                </c:pt>
                <c:pt idx="14">
                  <c:v>7.3694818341569679</c:v>
                </c:pt>
                <c:pt idx="15">
                  <c:v>7.3956952129403577</c:v>
                </c:pt>
                <c:pt idx="16">
                  <c:v>7.3700032689724733</c:v>
                </c:pt>
                <c:pt idx="17">
                  <c:v>7.3677097382252583</c:v>
                </c:pt>
                <c:pt idx="18">
                  <c:v>7.3886032099973749</c:v>
                </c:pt>
                <c:pt idx="19">
                  <c:v>7.3923188545623191</c:v>
                </c:pt>
                <c:pt idx="20">
                  <c:v>7.3786261291263386</c:v>
                </c:pt>
                <c:pt idx="21">
                  <c:v>7.4196762575570183</c:v>
                </c:pt>
                <c:pt idx="22">
                  <c:v>7.4279808866767638</c:v>
                </c:pt>
                <c:pt idx="23">
                  <c:v>7.3980680581578691</c:v>
                </c:pt>
                <c:pt idx="24">
                  <c:v>7.4285655877881203</c:v>
                </c:pt>
                <c:pt idx="25">
                  <c:v>7.4209259592308765</c:v>
                </c:pt>
                <c:pt idx="26">
                  <c:v>7.4241994803403193</c:v>
                </c:pt>
                <c:pt idx="27">
                  <c:v>7.4184082768962938</c:v>
                </c:pt>
                <c:pt idx="28">
                  <c:v>7.4487315688267968</c:v>
                </c:pt>
                <c:pt idx="29">
                  <c:v>7.4599685044188613</c:v>
                </c:pt>
                <c:pt idx="30">
                  <c:v>7.4793077242731787</c:v>
                </c:pt>
                <c:pt idx="31">
                  <c:v>7.4854229509787054</c:v>
                </c:pt>
                <c:pt idx="32">
                  <c:v>7.5005660071668743</c:v>
                </c:pt>
                <c:pt idx="33">
                  <c:v>7.4823590259904043</c:v>
                </c:pt>
                <c:pt idx="34">
                  <c:v>7.5050184420067305</c:v>
                </c:pt>
                <c:pt idx="35">
                  <c:v>7.5267937182051785</c:v>
                </c:pt>
                <c:pt idx="36">
                  <c:v>7.727066967536655</c:v>
                </c:pt>
                <c:pt idx="37">
                  <c:v>7.8141652645683308</c:v>
                </c:pt>
                <c:pt idx="38">
                  <c:v>7.7567165633041233</c:v>
                </c:pt>
                <c:pt idx="39">
                  <c:v>7.7602585380584532</c:v>
                </c:pt>
                <c:pt idx="40">
                  <c:v>7.7660918010303002</c:v>
                </c:pt>
                <c:pt idx="41">
                  <c:v>7.7810943356917166</c:v>
                </c:pt>
                <c:pt idx="42">
                  <c:v>7.792053051506044</c:v>
                </c:pt>
                <c:pt idx="43">
                  <c:v>7.7646356842381872</c:v>
                </c:pt>
                <c:pt idx="44">
                  <c:v>7.7400932203342663</c:v>
                </c:pt>
                <c:pt idx="45">
                  <c:v>7.7410697230686134</c:v>
                </c:pt>
                <c:pt idx="46">
                  <c:v>7.7674785795965029</c:v>
                </c:pt>
                <c:pt idx="47">
                  <c:v>7.8011168754838671</c:v>
                </c:pt>
                <c:pt idx="48">
                  <c:v>7.8308758039591417</c:v>
                </c:pt>
                <c:pt idx="49">
                  <c:v>7.8512934152550127</c:v>
                </c:pt>
                <c:pt idx="50">
                  <c:v>7.8412586332521004</c:v>
                </c:pt>
                <c:pt idx="51">
                  <c:v>7.8701391170157944</c:v>
                </c:pt>
                <c:pt idx="52">
                  <c:v>7.8994547022889412</c:v>
                </c:pt>
                <c:pt idx="53">
                  <c:v>7.927888218248893</c:v>
                </c:pt>
                <c:pt idx="54">
                  <c:v>7.973207339938031</c:v>
                </c:pt>
                <c:pt idx="55">
                  <c:v>8.0003261949305191</c:v>
                </c:pt>
                <c:pt idx="56">
                  <c:v>8.0130779956708942</c:v>
                </c:pt>
                <c:pt idx="57">
                  <c:v>8.0461520805565065</c:v>
                </c:pt>
                <c:pt idx="58">
                  <c:v>8.0397206091739815</c:v>
                </c:pt>
                <c:pt idx="59">
                  <c:v>8.0370223625580124</c:v>
                </c:pt>
                <c:pt idx="60">
                  <c:v>8.0596570282303848</c:v>
                </c:pt>
                <c:pt idx="61">
                  <c:v>8.0485135828486332</c:v>
                </c:pt>
                <c:pt idx="62">
                  <c:v>8.0601653983524724</c:v>
                </c:pt>
                <c:pt idx="63">
                  <c:v>8.0535266335558013</c:v>
                </c:pt>
                <c:pt idx="64">
                  <c:v>8.0575271760007094</c:v>
                </c:pt>
                <c:pt idx="65">
                  <c:v>8.0335026594238759</c:v>
                </c:pt>
                <c:pt idx="66">
                  <c:v>8.0176350640630609</c:v>
                </c:pt>
                <c:pt idx="67">
                  <c:v>8.0253403938859069</c:v>
                </c:pt>
                <c:pt idx="68">
                  <c:v>8.047243578926409</c:v>
                </c:pt>
                <c:pt idx="69">
                  <c:v>8.066787831791796</c:v>
                </c:pt>
                <c:pt idx="70">
                  <c:v>8.0979069930996985</c:v>
                </c:pt>
                <c:pt idx="71">
                  <c:v>8.1508572253202605</c:v>
                </c:pt>
                <c:pt idx="72">
                  <c:v>8.1826189352742684</c:v>
                </c:pt>
                <c:pt idx="73">
                  <c:v>8.1941580369266003</c:v>
                </c:pt>
                <c:pt idx="74">
                  <c:v>8.2918535512085896</c:v>
                </c:pt>
                <c:pt idx="75">
                  <c:v>8.4226312774065324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estimation_level!$V$1</c:f>
              <c:strCache>
                <c:ptCount val="1"/>
                <c:pt idx="0">
                  <c:v>bL_obs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estimation_level!$V$2:$V$77</c:f>
              <c:numCache>
                <c:formatCode>General</c:formatCode>
                <c:ptCount val="76"/>
                <c:pt idx="0">
                  <c:v>7.9185857517848124</c:v>
                </c:pt>
                <c:pt idx="1">
                  <c:v>7.8930994761119599</c:v>
                </c:pt>
                <c:pt idx="2">
                  <c:v>7.90656132268857</c:v>
                </c:pt>
                <c:pt idx="3">
                  <c:v>7.9426895929229691</c:v>
                </c:pt>
                <c:pt idx="4">
                  <c:v>7.9564247387666054</c:v>
                </c:pt>
                <c:pt idx="5">
                  <c:v>7.9948018457562595</c:v>
                </c:pt>
                <c:pt idx="6">
                  <c:v>8.0164393035832582</c:v>
                </c:pt>
                <c:pt idx="7">
                  <c:v>8.0282827780749333</c:v>
                </c:pt>
                <c:pt idx="8">
                  <c:v>8.0428164356481755</c:v>
                </c:pt>
                <c:pt idx="9">
                  <c:v>8.0598244803788415</c:v>
                </c:pt>
                <c:pt idx="10">
                  <c:v>8.0670283756070997</c:v>
                </c:pt>
                <c:pt idx="11">
                  <c:v>8.1176869437952028</c:v>
                </c:pt>
                <c:pt idx="12">
                  <c:v>8.1663701621420746</c:v>
                </c:pt>
                <c:pt idx="13">
                  <c:v>8.228467349203882</c:v>
                </c:pt>
                <c:pt idx="14">
                  <c:v>8.2719264743381924</c:v>
                </c:pt>
                <c:pt idx="15">
                  <c:v>8.2985601772230506</c:v>
                </c:pt>
                <c:pt idx="16">
                  <c:v>8.3674125900528935</c:v>
                </c:pt>
                <c:pt idx="17">
                  <c:v>8.3610133736687722</c:v>
                </c:pt>
                <c:pt idx="18">
                  <c:v>8.3688701953688156</c:v>
                </c:pt>
                <c:pt idx="19">
                  <c:v>8.3829115237411607</c:v>
                </c:pt>
                <c:pt idx="20">
                  <c:v>8.4333401682034612</c:v>
                </c:pt>
                <c:pt idx="21">
                  <c:v>8.4750615262786848</c:v>
                </c:pt>
                <c:pt idx="22">
                  <c:v>8.4510367025693274</c:v>
                </c:pt>
                <c:pt idx="23">
                  <c:v>8.4413979343262877</c:v>
                </c:pt>
                <c:pt idx="24">
                  <c:v>8.4493421931926758</c:v>
                </c:pt>
                <c:pt idx="25">
                  <c:v>8.4687601885432429</c:v>
                </c:pt>
                <c:pt idx="26">
                  <c:v>8.4768592377677603</c:v>
                </c:pt>
                <c:pt idx="27">
                  <c:v>8.4908454780570803</c:v>
                </c:pt>
                <c:pt idx="28">
                  <c:v>8.5016686740078526</c:v>
                </c:pt>
                <c:pt idx="29">
                  <c:v>8.530801575108871</c:v>
                </c:pt>
                <c:pt idx="30">
                  <c:v>8.5591531092452122</c:v>
                </c:pt>
                <c:pt idx="31">
                  <c:v>8.5469130802326241</c:v>
                </c:pt>
                <c:pt idx="32">
                  <c:v>8.5879422653443225</c:v>
                </c:pt>
                <c:pt idx="33">
                  <c:v>8.5781029482318569</c:v>
                </c:pt>
                <c:pt idx="34">
                  <c:v>8.5908406936305859</c:v>
                </c:pt>
                <c:pt idx="35">
                  <c:v>8.6551158323514752</c:v>
                </c:pt>
                <c:pt idx="36">
                  <c:v>8.7018696969290144</c:v>
                </c:pt>
                <c:pt idx="37">
                  <c:v>8.711753720046719</c:v>
                </c:pt>
                <c:pt idx="38">
                  <c:v>8.7466810741758998</c:v>
                </c:pt>
                <c:pt idx="39">
                  <c:v>8.8058688014579172</c:v>
                </c:pt>
                <c:pt idx="40">
                  <c:v>8.8190097721345975</c:v>
                </c:pt>
                <c:pt idx="41">
                  <c:v>8.8258363610926285</c:v>
                </c:pt>
                <c:pt idx="42">
                  <c:v>8.840890262605134</c:v>
                </c:pt>
                <c:pt idx="43">
                  <c:v>8.8564513824126827</c:v>
                </c:pt>
                <c:pt idx="44">
                  <c:v>8.8360120805397102</c:v>
                </c:pt>
                <c:pt idx="45">
                  <c:v>8.850598169950171</c:v>
                </c:pt>
                <c:pt idx="46">
                  <c:v>8.8705661626817047</c:v>
                </c:pt>
                <c:pt idx="47">
                  <c:v>8.8890652145600306</c:v>
                </c:pt>
                <c:pt idx="48">
                  <c:v>8.8993727921500874</c:v>
                </c:pt>
                <c:pt idx="49">
                  <c:v>8.9227168936045551</c:v>
                </c:pt>
                <c:pt idx="50">
                  <c:v>8.9409407015171727</c:v>
                </c:pt>
                <c:pt idx="51">
                  <c:v>8.9451298490998639</c:v>
                </c:pt>
                <c:pt idx="52">
                  <c:v>8.9554965879547055</c:v>
                </c:pt>
                <c:pt idx="53">
                  <c:v>8.9631452427734466</c:v>
                </c:pt>
                <c:pt idx="54">
                  <c:v>8.9795720304531219</c:v>
                </c:pt>
                <c:pt idx="55">
                  <c:v>8.9981110715587889</c:v>
                </c:pt>
                <c:pt idx="56">
                  <c:v>9.0102343629173038</c:v>
                </c:pt>
                <c:pt idx="57">
                  <c:v>9.0195801256729613</c:v>
                </c:pt>
                <c:pt idx="58">
                  <c:v>9.0312240778268436</c:v>
                </c:pt>
                <c:pt idx="59">
                  <c:v>9.0418341160669424</c:v>
                </c:pt>
                <c:pt idx="60">
                  <c:v>9.0612338479090777</c:v>
                </c:pt>
                <c:pt idx="61">
                  <c:v>9.06799424587504</c:v>
                </c:pt>
                <c:pt idx="62">
                  <c:v>9.0698094716124746</c:v>
                </c:pt>
                <c:pt idx="63">
                  <c:v>9.0630650323885149</c:v>
                </c:pt>
                <c:pt idx="64">
                  <c:v>9.0639594714177463</c:v>
                </c:pt>
                <c:pt idx="65">
                  <c:v>9.0547168466029913</c:v>
                </c:pt>
                <c:pt idx="66">
                  <c:v>9.0544403034499847</c:v>
                </c:pt>
                <c:pt idx="67">
                  <c:v>9.0488594608969812</c:v>
                </c:pt>
                <c:pt idx="68">
                  <c:v>9.0370629238744726</c:v>
                </c:pt>
                <c:pt idx="69">
                  <c:v>9.0248633094480599</c:v>
                </c:pt>
                <c:pt idx="70">
                  <c:v>9.0343606362527176</c:v>
                </c:pt>
                <c:pt idx="71">
                  <c:v>9.0418877858680577</c:v>
                </c:pt>
                <c:pt idx="72">
                  <c:v>9.0476344762091703</c:v>
                </c:pt>
                <c:pt idx="73">
                  <c:v>9.0411089883156883</c:v>
                </c:pt>
                <c:pt idx="74">
                  <c:v>9.0395202030251216</c:v>
                </c:pt>
                <c:pt idx="75">
                  <c:v>9.096218680040673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estimation_level!$W$1</c:f>
              <c:strCache>
                <c:ptCount val="1"/>
                <c:pt idx="0">
                  <c:v>bS_s_obs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estimation_level!$W$2:$W$77</c:f>
              <c:numCache>
                <c:formatCode>General</c:formatCode>
                <c:ptCount val="76"/>
                <c:pt idx="0">
                  <c:v>1.8640661772219582</c:v>
                </c:pt>
                <c:pt idx="1">
                  <c:v>1.8802656892282501</c:v>
                </c:pt>
                <c:pt idx="2">
                  <c:v>1.9054207364859848</c:v>
                </c:pt>
                <c:pt idx="3">
                  <c:v>1.9536529346346609</c:v>
                </c:pt>
                <c:pt idx="4">
                  <c:v>1.9419877081753951</c:v>
                </c:pt>
                <c:pt idx="5">
                  <c:v>1.9475783585576261</c:v>
                </c:pt>
                <c:pt idx="6">
                  <c:v>1.9945108879500191</c:v>
                </c:pt>
                <c:pt idx="7">
                  <c:v>2.0063905956913781</c:v>
                </c:pt>
                <c:pt idx="8">
                  <c:v>2.0401887859751464</c:v>
                </c:pt>
                <c:pt idx="9">
                  <c:v>2.054876228999948</c:v>
                </c:pt>
                <c:pt idx="10">
                  <c:v>2.0875815336557388</c:v>
                </c:pt>
                <c:pt idx="11">
                  <c:v>2.0920529808723001</c:v>
                </c:pt>
                <c:pt idx="12">
                  <c:v>2.0957707461841579</c:v>
                </c:pt>
                <c:pt idx="13">
                  <c:v>2.10778218599956</c:v>
                </c:pt>
                <c:pt idx="14">
                  <c:v>2.1179839161642904</c:v>
                </c:pt>
                <c:pt idx="15">
                  <c:v>2.1533563502744553</c:v>
                </c:pt>
                <c:pt idx="16">
                  <c:v>2.1585735005433202</c:v>
                </c:pt>
                <c:pt idx="17">
                  <c:v>2.161429568869619</c:v>
                </c:pt>
                <c:pt idx="18">
                  <c:v>2.1605555536062502</c:v>
                </c:pt>
                <c:pt idx="19">
                  <c:v>2.1704278412624718</c:v>
                </c:pt>
                <c:pt idx="20">
                  <c:v>2.178457087265528</c:v>
                </c:pt>
                <c:pt idx="21">
                  <c:v>2.1989123668024466</c:v>
                </c:pt>
                <c:pt idx="22">
                  <c:v>2.1998429330374423</c:v>
                </c:pt>
                <c:pt idx="23">
                  <c:v>2.1919771718293974</c:v>
                </c:pt>
                <c:pt idx="24">
                  <c:v>2.212043759165411</c:v>
                </c:pt>
                <c:pt idx="25">
                  <c:v>2.2231437531124301</c:v>
                </c:pt>
                <c:pt idx="26">
                  <c:v>2.2217167723504354</c:v>
                </c:pt>
                <c:pt idx="27">
                  <c:v>2.2064909300546014</c:v>
                </c:pt>
                <c:pt idx="28">
                  <c:v>2.1868548872965867</c:v>
                </c:pt>
                <c:pt idx="29">
                  <c:v>2.1690716666458143</c:v>
                </c:pt>
                <c:pt idx="30">
                  <c:v>2.1711684412958396</c:v>
                </c:pt>
                <c:pt idx="31">
                  <c:v>2.1660523515142418</c:v>
                </c:pt>
                <c:pt idx="32">
                  <c:v>2.1430589304005023</c:v>
                </c:pt>
                <c:pt idx="33">
                  <c:v>2.1347615739272459</c:v>
                </c:pt>
                <c:pt idx="34">
                  <c:v>2.1406244173521825</c:v>
                </c:pt>
                <c:pt idx="35">
                  <c:v>2.1690674581799989</c:v>
                </c:pt>
                <c:pt idx="36">
                  <c:v>2.1772514145213386</c:v>
                </c:pt>
                <c:pt idx="37">
                  <c:v>2.1786521375089123</c:v>
                </c:pt>
                <c:pt idx="38">
                  <c:v>2.1840457555997124</c:v>
                </c:pt>
                <c:pt idx="39">
                  <c:v>2.302730308121824</c:v>
                </c:pt>
                <c:pt idx="40">
                  <c:v>2.2176957769612256</c:v>
                </c:pt>
                <c:pt idx="41">
                  <c:v>2.1746114783512125</c:v>
                </c:pt>
                <c:pt idx="42">
                  <c:v>2.1501010148755357</c:v>
                </c:pt>
                <c:pt idx="43">
                  <c:v>2.1643272860070368</c:v>
                </c:pt>
                <c:pt idx="44">
                  <c:v>2.1945889073962199</c:v>
                </c:pt>
                <c:pt idx="45">
                  <c:v>2.1758856296799629</c:v>
                </c:pt>
                <c:pt idx="46">
                  <c:v>2.2936203664606487</c:v>
                </c:pt>
                <c:pt idx="47">
                  <c:v>2.334538228630779</c:v>
                </c:pt>
                <c:pt idx="48">
                  <c:v>2.3312374356478389</c:v>
                </c:pt>
                <c:pt idx="49">
                  <c:v>2.3784701422836441</c:v>
                </c:pt>
                <c:pt idx="50">
                  <c:v>2.4001203350100582</c:v>
                </c:pt>
                <c:pt idx="51">
                  <c:v>2.3819907840509762</c:v>
                </c:pt>
                <c:pt idx="52">
                  <c:v>2.3997491208759181</c:v>
                </c:pt>
                <c:pt idx="53">
                  <c:v>2.4339026516203246</c:v>
                </c:pt>
                <c:pt idx="54">
                  <c:v>2.4202437829462107</c:v>
                </c:pt>
                <c:pt idx="55">
                  <c:v>2.4086809227489581</c:v>
                </c:pt>
                <c:pt idx="56">
                  <c:v>2.405921982911293</c:v>
                </c:pt>
                <c:pt idx="57">
                  <c:v>2.4366113790661368</c:v>
                </c:pt>
                <c:pt idx="58">
                  <c:v>2.4334358854747404</c:v>
                </c:pt>
                <c:pt idx="59">
                  <c:v>2.4347757232762781</c:v>
                </c:pt>
                <c:pt idx="60">
                  <c:v>2.4274607836419539</c:v>
                </c:pt>
                <c:pt idx="61">
                  <c:v>2.3996086082995092</c:v>
                </c:pt>
                <c:pt idx="62">
                  <c:v>2.3714762865523835</c:v>
                </c:pt>
                <c:pt idx="63">
                  <c:v>2.3871194090390762</c:v>
                </c:pt>
                <c:pt idx="64">
                  <c:v>2.3909382323645305</c:v>
                </c:pt>
                <c:pt idx="65">
                  <c:v>2.3785378459633244</c:v>
                </c:pt>
                <c:pt idx="66">
                  <c:v>2.3445505288744526</c:v>
                </c:pt>
                <c:pt idx="67">
                  <c:v>2.3618998380815608</c:v>
                </c:pt>
                <c:pt idx="68">
                  <c:v>2.3664655842340445</c:v>
                </c:pt>
                <c:pt idx="69">
                  <c:v>2.3269556317297577</c:v>
                </c:pt>
                <c:pt idx="70">
                  <c:v>2.3727269887513378</c:v>
                </c:pt>
                <c:pt idx="71">
                  <c:v>2.4071454220855082</c:v>
                </c:pt>
                <c:pt idx="72">
                  <c:v>2.53186803258673</c:v>
                </c:pt>
                <c:pt idx="73">
                  <c:v>2.5792077379865406</c:v>
                </c:pt>
                <c:pt idx="74">
                  <c:v>2.8396532741204292</c:v>
                </c:pt>
                <c:pt idx="75">
                  <c:v>3.1907356795730863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estimation_level!$X$1</c:f>
              <c:strCache>
                <c:ptCount val="1"/>
                <c:pt idx="0">
                  <c:v>bL_s_obs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estimation_level!$X$2:$X$77</c:f>
              <c:numCache>
                <c:formatCode>General</c:formatCode>
                <c:ptCount val="76"/>
                <c:pt idx="0">
                  <c:v>2.6134083312623573</c:v>
                </c:pt>
                <c:pt idx="1">
                  <c:v>2.6281181596816228</c:v>
                </c:pt>
                <c:pt idx="2">
                  <c:v>2.638539498975347</c:v>
                </c:pt>
                <c:pt idx="3">
                  <c:v>2.645842723850945</c:v>
                </c:pt>
                <c:pt idx="4">
                  <c:v>2.6666906792327998</c:v>
                </c:pt>
                <c:pt idx="5">
                  <c:v>2.6963880497540016</c:v>
                </c:pt>
                <c:pt idx="6">
                  <c:v>2.7290356112860259</c:v>
                </c:pt>
                <c:pt idx="7">
                  <c:v>2.7562553532833656</c:v>
                </c:pt>
                <c:pt idx="8">
                  <c:v>2.785004354995503</c:v>
                </c:pt>
                <c:pt idx="9">
                  <c:v>2.8093614387268753</c:v>
                </c:pt>
                <c:pt idx="10">
                  <c:v>2.8330789868987707</c:v>
                </c:pt>
                <c:pt idx="11">
                  <c:v>2.852931052937854</c:v>
                </c:pt>
                <c:pt idx="12">
                  <c:v>2.8745679460397966</c:v>
                </c:pt>
                <c:pt idx="13">
                  <c:v>2.8922000288246092</c:v>
                </c:pt>
                <c:pt idx="14">
                  <c:v>2.9067735350794663</c:v>
                </c:pt>
                <c:pt idx="15">
                  <c:v>2.9137526309941171</c:v>
                </c:pt>
                <c:pt idx="16">
                  <c:v>2.9309615209910804</c:v>
                </c:pt>
                <c:pt idx="17">
                  <c:v>2.9375568267225964</c:v>
                </c:pt>
                <c:pt idx="18">
                  <c:v>2.9486864977474387</c:v>
                </c:pt>
                <c:pt idx="19">
                  <c:v>2.953904605631569</c:v>
                </c:pt>
                <c:pt idx="20">
                  <c:v>2.9713176088561246</c:v>
                </c:pt>
                <c:pt idx="21">
                  <c:v>2.9794475847475863</c:v>
                </c:pt>
                <c:pt idx="22">
                  <c:v>2.9907061038640932</c:v>
                </c:pt>
                <c:pt idx="23">
                  <c:v>2.9985718467039089</c:v>
                </c:pt>
                <c:pt idx="24">
                  <c:v>3.0067292126910812</c:v>
                </c:pt>
                <c:pt idx="25">
                  <c:v>3.0090486243202474</c:v>
                </c:pt>
                <c:pt idx="26">
                  <c:v>3.0294610379385696</c:v>
                </c:pt>
                <c:pt idx="27">
                  <c:v>3.0361429356404286</c:v>
                </c:pt>
                <c:pt idx="28">
                  <c:v>3.0447210123751764</c:v>
                </c:pt>
                <c:pt idx="29">
                  <c:v>3.0451640466525065</c:v>
                </c:pt>
                <c:pt idx="30">
                  <c:v>3.045438633607751</c:v>
                </c:pt>
                <c:pt idx="31">
                  <c:v>3.0389764035964149</c:v>
                </c:pt>
                <c:pt idx="32">
                  <c:v>3.0409940417011958</c:v>
                </c:pt>
                <c:pt idx="33">
                  <c:v>3.0314175042346996</c:v>
                </c:pt>
                <c:pt idx="34">
                  <c:v>3.0122879432429017</c:v>
                </c:pt>
                <c:pt idx="35">
                  <c:v>2.9955817590270617</c:v>
                </c:pt>
                <c:pt idx="36">
                  <c:v>2.9743264973356558</c:v>
                </c:pt>
                <c:pt idx="37">
                  <c:v>2.9473437480040112</c:v>
                </c:pt>
                <c:pt idx="38">
                  <c:v>2.9317875990455313</c:v>
                </c:pt>
                <c:pt idx="39">
                  <c:v>2.9052887994701933</c:v>
                </c:pt>
                <c:pt idx="40">
                  <c:v>2.8782896039653805</c:v>
                </c:pt>
                <c:pt idx="41">
                  <c:v>2.8386969409882581</c:v>
                </c:pt>
                <c:pt idx="42">
                  <c:v>2.8098292327421786</c:v>
                </c:pt>
                <c:pt idx="43">
                  <c:v>2.773212470499296</c:v>
                </c:pt>
                <c:pt idx="44">
                  <c:v>2.74094316970635</c:v>
                </c:pt>
                <c:pt idx="45">
                  <c:v>2.6926658577192004</c:v>
                </c:pt>
                <c:pt idx="46">
                  <c:v>2.6688907251676124</c:v>
                </c:pt>
                <c:pt idx="47">
                  <c:v>2.6518100497695634</c:v>
                </c:pt>
                <c:pt idx="48">
                  <c:v>2.6588922259148311</c:v>
                </c:pt>
                <c:pt idx="49">
                  <c:v>2.6640083290625416</c:v>
                </c:pt>
                <c:pt idx="50">
                  <c:v>2.6766620428461954</c:v>
                </c:pt>
                <c:pt idx="51">
                  <c:v>2.7057008704940397</c:v>
                </c:pt>
                <c:pt idx="52">
                  <c:v>2.718199719173823</c:v>
                </c:pt>
                <c:pt idx="53">
                  <c:v>2.7613986590264914</c:v>
                </c:pt>
                <c:pt idx="54">
                  <c:v>2.7999921757862318</c:v>
                </c:pt>
                <c:pt idx="55">
                  <c:v>2.8406666563846361</c:v>
                </c:pt>
                <c:pt idx="56">
                  <c:v>2.8698134156114175</c:v>
                </c:pt>
                <c:pt idx="57">
                  <c:v>2.8891758049122127</c:v>
                </c:pt>
                <c:pt idx="58">
                  <c:v>2.9087430023513678</c:v>
                </c:pt>
                <c:pt idx="59">
                  <c:v>2.9188593864535672</c:v>
                </c:pt>
                <c:pt idx="60">
                  <c:v>2.9454548326504444</c:v>
                </c:pt>
                <c:pt idx="61">
                  <c:v>2.960828825272209</c:v>
                </c:pt>
                <c:pt idx="62">
                  <c:v>2.9711439190468902</c:v>
                </c:pt>
                <c:pt idx="63">
                  <c:v>2.9777315972358189</c:v>
                </c:pt>
                <c:pt idx="64">
                  <c:v>2.9948471336151927</c:v>
                </c:pt>
                <c:pt idx="65">
                  <c:v>2.997874915141026</c:v>
                </c:pt>
                <c:pt idx="66">
                  <c:v>3.0085647687792498</c:v>
                </c:pt>
                <c:pt idx="67">
                  <c:v>3.005951715303194</c:v>
                </c:pt>
                <c:pt idx="68">
                  <c:v>3.0080280701392113</c:v>
                </c:pt>
                <c:pt idx="69">
                  <c:v>3.0098267153502301</c:v>
                </c:pt>
                <c:pt idx="70">
                  <c:v>3.011989978521858</c:v>
                </c:pt>
                <c:pt idx="71">
                  <c:v>3.0191241242667854</c:v>
                </c:pt>
                <c:pt idx="72">
                  <c:v>3.0297719487406991</c:v>
                </c:pt>
                <c:pt idx="73">
                  <c:v>3.0537753200918791</c:v>
                </c:pt>
                <c:pt idx="74">
                  <c:v>3.0783996440465327</c:v>
                </c:pt>
                <c:pt idx="75">
                  <c:v>3.1465362326216044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3040"/>
        <c:axId val="104334464"/>
      </c:lineChart>
      <c:catAx>
        <c:axId val="1042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334464"/>
        <c:crosses val="autoZero"/>
        <c:auto val="1"/>
        <c:lblAlgn val="ctr"/>
        <c:lblOffset val="100"/>
        <c:noMultiLvlLbl val="0"/>
      </c:catAx>
      <c:valAx>
        <c:axId val="1043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6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estimation_level!$AD$1</c:f>
              <c:strCache>
                <c:ptCount val="1"/>
                <c:pt idx="0">
                  <c:v>bHS_s_obs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estimation_level!$AD$2:$AD$77</c:f>
              <c:numCache>
                <c:formatCode>General</c:formatCode>
                <c:ptCount val="76"/>
                <c:pt idx="0">
                  <c:v>1.6241077817934935</c:v>
                </c:pt>
                <c:pt idx="1">
                  <c:v>1.6315285410068245</c:v>
                </c:pt>
                <c:pt idx="2">
                  <c:v>1.6587320340973666</c:v>
                </c:pt>
                <c:pt idx="3">
                  <c:v>1.7034529476764306</c:v>
                </c:pt>
                <c:pt idx="4">
                  <c:v>1.6737198860630549</c:v>
                </c:pt>
                <c:pt idx="5">
                  <c:v>1.6790731530585796</c:v>
                </c:pt>
                <c:pt idx="6">
                  <c:v>1.7288530159475723</c:v>
                </c:pt>
                <c:pt idx="7">
                  <c:v>1.7306911839876031</c:v>
                </c:pt>
                <c:pt idx="8">
                  <c:v>1.7618372743232593</c:v>
                </c:pt>
                <c:pt idx="9">
                  <c:v>1.7663714633931</c:v>
                </c:pt>
                <c:pt idx="10">
                  <c:v>1.7965299536432047</c:v>
                </c:pt>
                <c:pt idx="11">
                  <c:v>1.8051066356908969</c:v>
                </c:pt>
                <c:pt idx="12">
                  <c:v>1.7960976228000936</c:v>
                </c:pt>
                <c:pt idx="13">
                  <c:v>1.7924589870676535</c:v>
                </c:pt>
                <c:pt idx="14">
                  <c:v>1.7685374027410896</c:v>
                </c:pt>
                <c:pt idx="15">
                  <c:v>1.796608298148721</c:v>
                </c:pt>
                <c:pt idx="16">
                  <c:v>1.8080909952611008</c:v>
                </c:pt>
                <c:pt idx="17">
                  <c:v>1.8027604921864309</c:v>
                </c:pt>
                <c:pt idx="18">
                  <c:v>1.8103154042995875</c:v>
                </c:pt>
                <c:pt idx="19">
                  <c:v>1.8203325085951518</c:v>
                </c:pt>
                <c:pt idx="20">
                  <c:v>1.8227723588343179</c:v>
                </c:pt>
                <c:pt idx="21">
                  <c:v>1.8256335178642213</c:v>
                </c:pt>
                <c:pt idx="22">
                  <c:v>1.8121601353969412</c:v>
                </c:pt>
                <c:pt idx="23">
                  <c:v>1.798388987565384</c:v>
                </c:pt>
                <c:pt idx="24">
                  <c:v>1.7976233687673879</c:v>
                </c:pt>
                <c:pt idx="25">
                  <c:v>1.8101795655960782</c:v>
                </c:pt>
                <c:pt idx="26">
                  <c:v>1.8098427333947562</c:v>
                </c:pt>
                <c:pt idx="27">
                  <c:v>1.7483018549056339</c:v>
                </c:pt>
                <c:pt idx="28">
                  <c:v>1.7366351736888994</c:v>
                </c:pt>
                <c:pt idx="29">
                  <c:v>1.7263613485854019</c:v>
                </c:pt>
                <c:pt idx="30">
                  <c:v>1.7164688945986553</c:v>
                </c:pt>
                <c:pt idx="31">
                  <c:v>1.7239676253100975</c:v>
                </c:pt>
                <c:pt idx="32">
                  <c:v>1.7005324133743276</c:v>
                </c:pt>
                <c:pt idx="33">
                  <c:v>1.6961675424772313</c:v>
                </c:pt>
                <c:pt idx="34">
                  <c:v>1.7135386288836041</c:v>
                </c:pt>
                <c:pt idx="35">
                  <c:v>1.7244711349699693</c:v>
                </c:pt>
                <c:pt idx="36">
                  <c:v>1.7326849408544358</c:v>
                </c:pt>
                <c:pt idx="37">
                  <c:v>1.7311119895225082</c:v>
                </c:pt>
                <c:pt idx="38">
                  <c:v>1.7252704463746722</c:v>
                </c:pt>
                <c:pt idx="39">
                  <c:v>1.9015100928133843</c:v>
                </c:pt>
                <c:pt idx="40">
                  <c:v>1.783479351690588</c:v>
                </c:pt>
                <c:pt idx="41">
                  <c:v>1.7198932330019354</c:v>
                </c:pt>
                <c:pt idx="42">
                  <c:v>1.6985742205777605</c:v>
                </c:pt>
                <c:pt idx="43">
                  <c:v>1.7176201472547576</c:v>
                </c:pt>
                <c:pt idx="44">
                  <c:v>1.7780837911792697</c:v>
                </c:pt>
                <c:pt idx="45">
                  <c:v>1.7544236950975711</c:v>
                </c:pt>
                <c:pt idx="46">
                  <c:v>1.8977083809510724</c:v>
                </c:pt>
                <c:pt idx="47">
                  <c:v>1.900688706629664</c:v>
                </c:pt>
                <c:pt idx="48">
                  <c:v>1.8955302816053063</c:v>
                </c:pt>
                <c:pt idx="49">
                  <c:v>1.9219964659084496</c:v>
                </c:pt>
                <c:pt idx="50">
                  <c:v>1.9397388089724574</c:v>
                </c:pt>
                <c:pt idx="51">
                  <c:v>1.9012922001572281</c:v>
                </c:pt>
                <c:pt idx="52">
                  <c:v>1.9242719208204773</c:v>
                </c:pt>
                <c:pt idx="53">
                  <c:v>1.9638349457622393</c:v>
                </c:pt>
                <c:pt idx="54">
                  <c:v>1.9445888762410442</c:v>
                </c:pt>
                <c:pt idx="55">
                  <c:v>1.9183784909982677</c:v>
                </c:pt>
                <c:pt idx="56">
                  <c:v>1.9083869675394398</c:v>
                </c:pt>
                <c:pt idx="57">
                  <c:v>1.9324234106977505</c:v>
                </c:pt>
                <c:pt idx="58">
                  <c:v>1.9094379857305861</c:v>
                </c:pt>
                <c:pt idx="59">
                  <c:v>1.9325958268291901</c:v>
                </c:pt>
                <c:pt idx="60">
                  <c:v>1.9535351135779613</c:v>
                </c:pt>
                <c:pt idx="61">
                  <c:v>1.9231026945381271</c:v>
                </c:pt>
                <c:pt idx="62">
                  <c:v>1.9083030001343859</c:v>
                </c:pt>
                <c:pt idx="63">
                  <c:v>1.9348830239406931</c:v>
                </c:pt>
                <c:pt idx="64">
                  <c:v>1.9425038343165406</c:v>
                </c:pt>
                <c:pt idx="65">
                  <c:v>1.9293617888003225</c:v>
                </c:pt>
                <c:pt idx="66">
                  <c:v>1.8956249024006597</c:v>
                </c:pt>
                <c:pt idx="67">
                  <c:v>1.9209560715575702</c:v>
                </c:pt>
                <c:pt idx="68">
                  <c:v>1.9290222717737873</c:v>
                </c:pt>
                <c:pt idx="69">
                  <c:v>1.8891034795716617</c:v>
                </c:pt>
                <c:pt idx="70">
                  <c:v>1.9362482068648721</c:v>
                </c:pt>
                <c:pt idx="71">
                  <c:v>1.9706537016188768</c:v>
                </c:pt>
                <c:pt idx="72">
                  <c:v>2.1345375594323648</c:v>
                </c:pt>
                <c:pt idx="73">
                  <c:v>2.1655612936314022</c:v>
                </c:pt>
                <c:pt idx="74">
                  <c:v>2.473907855509625</c:v>
                </c:pt>
                <c:pt idx="75">
                  <c:v>2.8422838506459995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estimation_level!$AE$1</c:f>
              <c:strCache>
                <c:ptCount val="1"/>
                <c:pt idx="0">
                  <c:v>bHL_s_obs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estimation_level!$A$2:$A$77</c:f>
              <c:strCache>
                <c:ptCount val="76"/>
                <c:pt idx="0">
                  <c:v>1990 - Q1</c:v>
                </c:pt>
                <c:pt idx="1">
                  <c:v>1990 - Q2</c:v>
                </c:pt>
                <c:pt idx="2">
                  <c:v>1990 - Q3</c:v>
                </c:pt>
                <c:pt idx="3">
                  <c:v>1990 - Q4</c:v>
                </c:pt>
                <c:pt idx="4">
                  <c:v>1991 - Q1</c:v>
                </c:pt>
                <c:pt idx="5">
                  <c:v>1991 - Q2</c:v>
                </c:pt>
                <c:pt idx="6">
                  <c:v>1991 - Q3</c:v>
                </c:pt>
                <c:pt idx="7">
                  <c:v>1991 - Q4</c:v>
                </c:pt>
                <c:pt idx="8">
                  <c:v>1992 - Q1</c:v>
                </c:pt>
                <c:pt idx="9">
                  <c:v>1992 - Q2</c:v>
                </c:pt>
                <c:pt idx="10">
                  <c:v>1992 - Q3</c:v>
                </c:pt>
                <c:pt idx="11">
                  <c:v>1992 - Q4</c:v>
                </c:pt>
                <c:pt idx="12">
                  <c:v>1993 - Q1</c:v>
                </c:pt>
                <c:pt idx="13">
                  <c:v>1993 - Q2</c:v>
                </c:pt>
                <c:pt idx="14">
                  <c:v>1993 - Q3</c:v>
                </c:pt>
                <c:pt idx="15">
                  <c:v>1993 - Q4</c:v>
                </c:pt>
                <c:pt idx="16">
                  <c:v>1994 - Q1</c:v>
                </c:pt>
                <c:pt idx="17">
                  <c:v>1994 - Q2</c:v>
                </c:pt>
                <c:pt idx="18">
                  <c:v>1994 - Q3</c:v>
                </c:pt>
                <c:pt idx="19">
                  <c:v>1994 - Q4</c:v>
                </c:pt>
                <c:pt idx="20">
                  <c:v>1995 - Q1</c:v>
                </c:pt>
                <c:pt idx="21">
                  <c:v>1995 - Q2</c:v>
                </c:pt>
                <c:pt idx="22">
                  <c:v>1995 - Q3</c:v>
                </c:pt>
                <c:pt idx="23">
                  <c:v>1995 - Q4</c:v>
                </c:pt>
                <c:pt idx="24">
                  <c:v>1996 - Q1</c:v>
                </c:pt>
                <c:pt idx="25">
                  <c:v>1996 - Q2</c:v>
                </c:pt>
                <c:pt idx="26">
                  <c:v>1996 - Q3</c:v>
                </c:pt>
                <c:pt idx="27">
                  <c:v>1996 - Q4</c:v>
                </c:pt>
                <c:pt idx="28">
                  <c:v>1997 - Q1</c:v>
                </c:pt>
                <c:pt idx="29">
                  <c:v>1997 - Q2</c:v>
                </c:pt>
                <c:pt idx="30">
                  <c:v>1997 - Q3</c:v>
                </c:pt>
                <c:pt idx="31">
                  <c:v>1997 - Q4</c:v>
                </c:pt>
                <c:pt idx="32">
                  <c:v>1998 - Q1</c:v>
                </c:pt>
                <c:pt idx="33">
                  <c:v>1998 - Q2</c:v>
                </c:pt>
                <c:pt idx="34">
                  <c:v>1998 - Q3</c:v>
                </c:pt>
                <c:pt idx="35">
                  <c:v>1998 - Q4</c:v>
                </c:pt>
                <c:pt idx="36">
                  <c:v>1999 - Q1</c:v>
                </c:pt>
                <c:pt idx="37">
                  <c:v>1999 - Q2</c:v>
                </c:pt>
                <c:pt idx="38">
                  <c:v>1999 - Q3</c:v>
                </c:pt>
                <c:pt idx="39">
                  <c:v>1999 - Q4</c:v>
                </c:pt>
                <c:pt idx="40">
                  <c:v>2000 - Q1</c:v>
                </c:pt>
                <c:pt idx="41">
                  <c:v>2000 - Q2</c:v>
                </c:pt>
                <c:pt idx="42">
                  <c:v>2000 - Q3</c:v>
                </c:pt>
                <c:pt idx="43">
                  <c:v>2000 - Q4</c:v>
                </c:pt>
                <c:pt idx="44">
                  <c:v>2001 - Q1</c:v>
                </c:pt>
                <c:pt idx="45">
                  <c:v>2001 - Q2</c:v>
                </c:pt>
                <c:pt idx="46">
                  <c:v>2001 - Q3</c:v>
                </c:pt>
                <c:pt idx="47">
                  <c:v>2001 - Q4</c:v>
                </c:pt>
                <c:pt idx="48">
                  <c:v>2002 - Q1</c:v>
                </c:pt>
                <c:pt idx="49">
                  <c:v>2002 - Q2</c:v>
                </c:pt>
                <c:pt idx="50">
                  <c:v>2002 - Q3</c:v>
                </c:pt>
                <c:pt idx="51">
                  <c:v>2002 - Q4</c:v>
                </c:pt>
                <c:pt idx="52">
                  <c:v>2003 - Q1</c:v>
                </c:pt>
                <c:pt idx="53">
                  <c:v>2003 - Q2</c:v>
                </c:pt>
                <c:pt idx="54">
                  <c:v>2003 - Q3</c:v>
                </c:pt>
                <c:pt idx="55">
                  <c:v>2003 - Q4</c:v>
                </c:pt>
                <c:pt idx="56">
                  <c:v>2004 - Q1</c:v>
                </c:pt>
                <c:pt idx="57">
                  <c:v>2004 - Q2</c:v>
                </c:pt>
                <c:pt idx="58">
                  <c:v>2004 - Q3</c:v>
                </c:pt>
                <c:pt idx="59">
                  <c:v>2004 - Q4</c:v>
                </c:pt>
                <c:pt idx="60">
                  <c:v>2005 - Q1</c:v>
                </c:pt>
                <c:pt idx="61">
                  <c:v>2005 - Q2</c:v>
                </c:pt>
                <c:pt idx="62">
                  <c:v>2005 - Q3</c:v>
                </c:pt>
                <c:pt idx="63">
                  <c:v>2005 - Q4</c:v>
                </c:pt>
                <c:pt idx="64">
                  <c:v>2006 - Q1</c:v>
                </c:pt>
                <c:pt idx="65">
                  <c:v>2006 - Q2</c:v>
                </c:pt>
                <c:pt idx="66">
                  <c:v>2006 - Q3</c:v>
                </c:pt>
                <c:pt idx="67">
                  <c:v>2006 - Q4</c:v>
                </c:pt>
                <c:pt idx="68">
                  <c:v>2007 - Q1</c:v>
                </c:pt>
                <c:pt idx="69">
                  <c:v>2007 - Q2</c:v>
                </c:pt>
                <c:pt idx="70">
                  <c:v>2007 - Q3</c:v>
                </c:pt>
                <c:pt idx="71">
                  <c:v>2007 - Q4</c:v>
                </c:pt>
                <c:pt idx="72">
                  <c:v>2008 - Q1</c:v>
                </c:pt>
                <c:pt idx="73">
                  <c:v>2008 - Q2</c:v>
                </c:pt>
                <c:pt idx="74">
                  <c:v>2008 - Q3</c:v>
                </c:pt>
                <c:pt idx="75">
                  <c:v>2008 - Q4</c:v>
                </c:pt>
              </c:strCache>
            </c:strRef>
          </c:cat>
          <c:val>
            <c:numRef>
              <c:f>estimation_level!$AE$2:$AE$77</c:f>
              <c:numCache>
                <c:formatCode>General</c:formatCode>
                <c:ptCount val="76"/>
                <c:pt idx="0">
                  <c:v>2.3385659480859537</c:v>
                </c:pt>
                <c:pt idx="1">
                  <c:v>2.3564932515828727</c:v>
                </c:pt>
                <c:pt idx="2">
                  <c:v>2.3628772816544519</c:v>
                </c:pt>
                <c:pt idx="3">
                  <c:v>2.3776955284663686</c:v>
                </c:pt>
                <c:pt idx="4">
                  <c:v>2.4067466378280495</c:v>
                </c:pt>
                <c:pt idx="5">
                  <c:v>2.4366810785626085</c:v>
                </c:pt>
                <c:pt idx="6">
                  <c:v>2.4814882704750869</c:v>
                </c:pt>
                <c:pt idx="7">
                  <c:v>2.5060550880899228</c:v>
                </c:pt>
                <c:pt idx="8">
                  <c:v>2.5391423146286862</c:v>
                </c:pt>
                <c:pt idx="9">
                  <c:v>2.5626019204635293</c:v>
                </c:pt>
                <c:pt idx="10">
                  <c:v>2.5953939062645848</c:v>
                </c:pt>
                <c:pt idx="11">
                  <c:v>2.6153685589679987</c:v>
                </c:pt>
                <c:pt idx="12">
                  <c:v>2.6405732006993703</c:v>
                </c:pt>
                <c:pt idx="13">
                  <c:v>2.6653708868571413</c:v>
                </c:pt>
                <c:pt idx="14">
                  <c:v>2.6839663547479087</c:v>
                </c:pt>
                <c:pt idx="15">
                  <c:v>2.6808096911390047</c:v>
                </c:pt>
                <c:pt idx="16">
                  <c:v>2.6950085093285638</c:v>
                </c:pt>
                <c:pt idx="17">
                  <c:v>2.7043310118884003</c:v>
                </c:pt>
                <c:pt idx="18">
                  <c:v>2.7026376896722648</c:v>
                </c:pt>
                <c:pt idx="19">
                  <c:v>2.7059034517467437</c:v>
                </c:pt>
                <c:pt idx="20">
                  <c:v>2.7118431849682429</c:v>
                </c:pt>
                <c:pt idx="21">
                  <c:v>2.699328167369174</c:v>
                </c:pt>
                <c:pt idx="22">
                  <c:v>2.6886833424798939</c:v>
                </c:pt>
                <c:pt idx="23">
                  <c:v>2.6809789953814773</c:v>
                </c:pt>
                <c:pt idx="24">
                  <c:v>2.6695917186693312</c:v>
                </c:pt>
                <c:pt idx="25">
                  <c:v>2.6546052749699127</c:v>
                </c:pt>
                <c:pt idx="26">
                  <c:v>2.6428026416641477</c:v>
                </c:pt>
                <c:pt idx="27">
                  <c:v>2.6273470889428161</c:v>
                </c:pt>
                <c:pt idx="28">
                  <c:v>2.6059354264723287</c:v>
                </c:pt>
                <c:pt idx="29">
                  <c:v>2.5738295037546042</c:v>
                </c:pt>
                <c:pt idx="30">
                  <c:v>2.5499555533494114</c:v>
                </c:pt>
                <c:pt idx="31">
                  <c:v>2.5347511689322624</c:v>
                </c:pt>
                <c:pt idx="32">
                  <c:v>2.5329731159799165</c:v>
                </c:pt>
                <c:pt idx="33">
                  <c:v>2.5004107267940272</c:v>
                </c:pt>
                <c:pt idx="34">
                  <c:v>2.4900256858818737</c:v>
                </c:pt>
                <c:pt idx="35">
                  <c:v>2.4473697892203865</c:v>
                </c:pt>
                <c:pt idx="36">
                  <c:v>2.4301067832011607</c:v>
                </c:pt>
                <c:pt idx="37">
                  <c:v>2.389904857431028</c:v>
                </c:pt>
                <c:pt idx="38">
                  <c:v>2.3605091971749914</c:v>
                </c:pt>
                <c:pt idx="39">
                  <c:v>2.3901035219785167</c:v>
                </c:pt>
                <c:pt idx="40">
                  <c:v>2.3573876206864424</c:v>
                </c:pt>
                <c:pt idx="41">
                  <c:v>2.3042020067899527</c:v>
                </c:pt>
                <c:pt idx="42">
                  <c:v>2.2742937248391417</c:v>
                </c:pt>
                <c:pt idx="43">
                  <c:v>2.2064989905954464</c:v>
                </c:pt>
                <c:pt idx="44">
                  <c:v>2.1521327519962812</c:v>
                </c:pt>
                <c:pt idx="45">
                  <c:v>2.0834776367576251</c:v>
                </c:pt>
                <c:pt idx="46">
                  <c:v>2.051848619018811</c:v>
                </c:pt>
                <c:pt idx="47">
                  <c:v>1.9535120228145146</c:v>
                </c:pt>
                <c:pt idx="48">
                  <c:v>1.9584286036593102</c:v>
                </c:pt>
                <c:pt idx="49">
                  <c:v>1.9589340600877043</c:v>
                </c:pt>
                <c:pt idx="50">
                  <c:v>1.9345547809700634</c:v>
                </c:pt>
                <c:pt idx="51">
                  <c:v>1.9245889195094559</c:v>
                </c:pt>
                <c:pt idx="52">
                  <c:v>1.9352452445960466</c:v>
                </c:pt>
                <c:pt idx="53">
                  <c:v>1.9322450132038655</c:v>
                </c:pt>
                <c:pt idx="54">
                  <c:v>1.9473469873083664</c:v>
                </c:pt>
                <c:pt idx="55">
                  <c:v>2.0225950968384678</c:v>
                </c:pt>
                <c:pt idx="56">
                  <c:v>1.9780414781942857</c:v>
                </c:pt>
                <c:pt idx="57">
                  <c:v>1.9072053833457807</c:v>
                </c:pt>
                <c:pt idx="58">
                  <c:v>1.9313829479688229</c:v>
                </c:pt>
                <c:pt idx="59">
                  <c:v>1.9819982077024378</c:v>
                </c:pt>
                <c:pt idx="60">
                  <c:v>1.9577081349473364</c:v>
                </c:pt>
                <c:pt idx="61">
                  <c:v>1.9685170975315647</c:v>
                </c:pt>
                <c:pt idx="62">
                  <c:v>1.9445401411272845</c:v>
                </c:pt>
                <c:pt idx="63">
                  <c:v>1.9616306310888083</c:v>
                </c:pt>
                <c:pt idx="64">
                  <c:v>2.0281719662982467</c:v>
                </c:pt>
                <c:pt idx="65">
                  <c:v>2.0345579084694374</c:v>
                </c:pt>
                <c:pt idx="66">
                  <c:v>1.9946778806758922</c:v>
                </c:pt>
                <c:pt idx="67">
                  <c:v>1.9293576037617206</c:v>
                </c:pt>
                <c:pt idx="68">
                  <c:v>1.8834635303006806</c:v>
                </c:pt>
                <c:pt idx="69">
                  <c:v>1.8789929069487694</c:v>
                </c:pt>
                <c:pt idx="70">
                  <c:v>1.8732914761779902</c:v>
                </c:pt>
                <c:pt idx="71">
                  <c:v>1.8189817138586586</c:v>
                </c:pt>
                <c:pt idx="72">
                  <c:v>1.7299095039290566</c:v>
                </c:pt>
                <c:pt idx="73">
                  <c:v>1.8280271103928891</c:v>
                </c:pt>
                <c:pt idx="74">
                  <c:v>1.8067197317926458</c:v>
                </c:pt>
                <c:pt idx="75">
                  <c:v>1.8424091128584106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8576"/>
        <c:axId val="104410112"/>
      </c:lineChart>
      <c:catAx>
        <c:axId val="10440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10112"/>
        <c:crosses val="autoZero"/>
        <c:auto val="1"/>
        <c:lblAlgn val="ctr"/>
        <c:lblOffset val="100"/>
        <c:noMultiLvlLbl val="0"/>
      </c:catAx>
      <c:valAx>
        <c:axId val="10441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0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0.03161</cdr:x>
      <cdr:y>0.02975</cdr:y>
    </cdr:from>
    <cdr:to>
      <cdr:x>1</cdr:x>
      <cdr:y>0.88124</cdr:y>
    </cdr:to>
    <cdr:graphicFrame macro="">
      <cdr:nvGraphicFramePr>
        <cdr:cNvPr id="2" name="Chart 3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OREDFC2@JAPAN%20%20%20[Japan:%20GDP:%20Gross%20Domestic%20Fixed%20Investment%20(SAAR,%20Bil.Chn.2005.Yen)]" TargetMode="External"/><Relationship Id="rId13" Type="http://schemas.openxmlformats.org/officeDocument/2006/relationships/hyperlink" Target="mailto:V1409155@CANADA%20%20%20[Canada:%20Hours%20Worked:%20Business%20Sector%20(SA,%202007=100)]" TargetMode="External"/><Relationship Id="rId18" Type="http://schemas.openxmlformats.org/officeDocument/2006/relationships/hyperlink" Target="mailto:SENEM@NORDIC%20%20%20[Sweden:%20Employment:%20Total%20(NSA,%20Hundreds)]" TargetMode="External"/><Relationship Id="rId26" Type="http://schemas.openxmlformats.org/officeDocument/2006/relationships/hyperlink" Target="mailto:C142FRIO@OECDMEI%20%20%20[Norway:%203-Month%20Interbank%20Offer%20Rate:%20NIBOR%20%20(%25)]" TargetMode="External"/><Relationship Id="rId3" Type="http://schemas.openxmlformats.org/officeDocument/2006/relationships/hyperlink" Target="mailto:C193FYGL@OECDMEI%20%20%20[Australia:%2010-Year%20Commonwealth%20Treasury%20Bond%20Yield%20(%25%20per%20annum)]" TargetMode="External"/><Relationship Id="rId21" Type="http://schemas.openxmlformats.org/officeDocument/2006/relationships/hyperlink" Target="mailto:C142FYGL@OECDMEI%20%20%20[Norway:%2010%20Year%20Central%20Government%20Bond%20Yield%20(%25%20per%20Annum)]" TargetMode="External"/><Relationship Id="rId7" Type="http://schemas.openxmlformats.org/officeDocument/2006/relationships/hyperlink" Target="mailto:C158GPI@OECDNAQ%20%20%20[Japan:%20Price%20Index:%20Gross%20Domestic%20Product%20(SA,%202010=100)]" TargetMode="External"/><Relationship Id="rId12" Type="http://schemas.openxmlformats.org/officeDocument/2006/relationships/hyperlink" Target="mailto:V1409158@CANADA%20%20%20[Canada:%20Compensation%20per%20Hour:%20Business%20Sector%20(SA,%202007=100)]" TargetMode="External"/><Relationship Id="rId17" Type="http://schemas.openxmlformats.org/officeDocument/2006/relationships/hyperlink" Target="mailto:C146GPI@OECDNAQ%20%20%20[Switzerland:%20Price%20Index:%20Gross%20Domestic%20Product%20(SA,%202010=100)]" TargetMode="External"/><Relationship Id="rId25" Type="http://schemas.openxmlformats.org/officeDocument/2006/relationships/hyperlink" Target="mailto:C112FRIL@OECDMEI%20%20%20[U.K.:%2090-Day%20Treasury%20Bills%20Rate%20(%25%20per%20annum)]" TargetMode="External"/><Relationship Id="rId2" Type="http://schemas.openxmlformats.org/officeDocument/2006/relationships/hyperlink" Target="mailto:FLWH@JAPAN%20%20%20[Japan:%20Aggregate%20Weekly%20Hours%20Wrkd:%20Non-Ag%20Industries%20(SA,%20100%20Mil.Hrs)]" TargetMode="External"/><Relationship Id="rId16" Type="http://schemas.openxmlformats.org/officeDocument/2006/relationships/hyperlink" Target="mailto:C142GPI@OECDNAQ%20%20%20[Norway:%20Price%20Index:%20Gross%20Domestic%20Product%20(SA,%202010=100)]" TargetMode="External"/><Relationship Id="rId20" Type="http://schemas.openxmlformats.org/officeDocument/2006/relationships/hyperlink" Target="mailto:C112W@OECDNAQ%20%20%20[United%20Kingdom:%20Compensation%20of%20Employees%20(SA,%20Mil.GBP)]" TargetMode="External"/><Relationship Id="rId29" Type="http://schemas.openxmlformats.org/officeDocument/2006/relationships/comments" Target="../comments4.xml"/><Relationship Id="rId1" Type="http://schemas.openxmlformats.org/officeDocument/2006/relationships/hyperlink" Target="mailto:N142HESE@EUNA%20%20%20[Norway:%20Employees:%20Hours%20Worked%20(SA,%20Thous.Hrs)]" TargetMode="External"/><Relationship Id="rId6" Type="http://schemas.openxmlformats.org/officeDocument/2006/relationships/hyperlink" Target="mailto:FLEDMA2@JAPAN%20%20%20[Japan:%20Labor%20Force%20Survey:Employed:Nonagricultural%20Industries(SA,10,000%20Persons)]" TargetMode="External"/><Relationship Id="rId11" Type="http://schemas.openxmlformats.org/officeDocument/2006/relationships/hyperlink" Target="mailto:V6E05732@CANADA%20%20%20[Canada:%20GDP:%20Gross%20Fixed%20Capital%20Formation:%20Total%20(SAAR,%20Mil.Chn.2007.C$)]" TargetMode="External"/><Relationship Id="rId24" Type="http://schemas.openxmlformats.org/officeDocument/2006/relationships/hyperlink" Target="mailto:C193FRUO@OECDMEI%20%20%20[Australia:%20Overnight%20Interbank%20Rate%20(%25%20per%20annum)]" TargetMode="External"/><Relationship Id="rId5" Type="http://schemas.openxmlformats.org/officeDocument/2006/relationships/hyperlink" Target="mailto:J142CEN@EUNA%20%20%20[Norway:%20Compensation%20of%20Employees%20(SWDA,%20Mil.NOK)]" TargetMode="External"/><Relationship Id="rId15" Type="http://schemas.openxmlformats.org/officeDocument/2006/relationships/hyperlink" Target="mailto:AUSAHW@ANZ%20%20%20[Australia:%20Hours%20Worked%20(SA,%20Q3:14-Q2:15=100)]" TargetMode="External"/><Relationship Id="rId23" Type="http://schemas.openxmlformats.org/officeDocument/2006/relationships/hyperlink" Target="mailto:CMCAA@CHINA%20%20%20[CN:%20Central%20Bank%20Benchmark%20Interest%20Rate:%20Loans%20to%20FI:%20Less%20Than%2020%20days%20(%25%20pa)]" TargetMode="External"/><Relationship Id="rId28" Type="http://schemas.openxmlformats.org/officeDocument/2006/relationships/vmlDrawing" Target="../drawings/vmlDrawing4.vml"/><Relationship Id="rId10" Type="http://schemas.openxmlformats.org/officeDocument/2006/relationships/hyperlink" Target="mailto:V6E07282@CANADA%20%20%20[Canada:%20Implicit%20Price%20Index:%20GDP%20at%20Market%20Prices%20(SA,%202007=100)]" TargetMode="External"/><Relationship Id="rId19" Type="http://schemas.openxmlformats.org/officeDocument/2006/relationships/hyperlink" Target="mailto:YBUSQ@UK%20%20%20[UK:%20LFS:%20Total%20Actual%20Weekly%20Hours%20Worked%20(SA,%20Mil)]" TargetMode="External"/><Relationship Id="rId4" Type="http://schemas.openxmlformats.org/officeDocument/2006/relationships/hyperlink" Target="mailto:C924IP@IFS%20%20%20[People's%20Repub%20China:%20Loans%20to%20State%20&amp;%20Industrial%20Enterprises%20(EOP,%25)]" TargetMode="External"/><Relationship Id="rId9" Type="http://schemas.openxmlformats.org/officeDocument/2006/relationships/hyperlink" Target="mailto:NIDCE2@JAPAN%20%20%20[Japan:%20National%20Income:%20Compensation%20of%20Employees%20(SAAR,%20Bil.Yen)]" TargetMode="External"/><Relationship Id="rId14" Type="http://schemas.openxmlformats.org/officeDocument/2006/relationships/hyperlink" Target="mailto:AUSNCE@ANZ%20%20%20[Australia%20%20National%20Income:%20Compensation%20of%20Employees%20(SA,%20Mil.A$)]" TargetMode="External"/><Relationship Id="rId22" Type="http://schemas.openxmlformats.org/officeDocument/2006/relationships/hyperlink" Target="mailto:C146FYGL@OECDMEI%20%20%20[Switzerland:%20Confederation%20Long-Term%20Bond%20Yield%20(EOP,%20%25%20per%20annum)]" TargetMode="External"/><Relationship Id="rId27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V6H95155@CANADA%20%20%20[Can:Federal%20General%20Govt:Liab:Canadian%20Short-Term%20Paper:Gov%20Can:%20Mkt%20Val(Mil.C$)]" TargetMode="External"/><Relationship Id="rId13" Type="http://schemas.openxmlformats.org/officeDocument/2006/relationships/hyperlink" Target="mailto:DENFDG18@GERMANY%20%20%20[Germany:%20Centl/State/Loc%20Gov%20Debt:%20Five-Year%20Fed%20Notes%5bBobls%5d(SA,%20EOP,%20Mil.EUR)%5d" TargetMode="External"/><Relationship Id="rId18" Type="http://schemas.openxmlformats.org/officeDocument/2006/relationships/hyperlink" Target="mailto:AUNFMBS@ANZ%20%20%20[Australia:%20Memo:%20Money%20Supply:%20Money%20Base%20(EOP,%20SA,%20Bil.A$)]" TargetMode="External"/><Relationship Id="rId26" Type="http://schemas.openxmlformats.org/officeDocument/2006/relationships/hyperlink" Target="mailto:G997FDOE@EUDATA%20%20%20[EU28:%20General%20Gvt:%20Long-Term%20Sec:%20Excl%20Fin%20Derivatives%20(EOP,%20SA,%20Mil.EUR-ECU)]" TargetMode="External"/><Relationship Id="rId3" Type="http://schemas.openxmlformats.org/officeDocument/2006/relationships/hyperlink" Target="mailto:OL31TRR3@FFUNDS%20%20%20[Federal%20Government:%20Liabilities:%20Treasury%20Bills%20(NSA,%20Bil.$)]%20(SA)" TargetMode="External"/><Relationship Id="rId21" Type="http://schemas.openxmlformats.org/officeDocument/2006/relationships/hyperlink" Target="mailto:UNB55AQ@UK%20%20%20[UK:%20BoE%20Consolidated%20Liabilities:%20Notes%20in%20Circulation%20(EOP,%20SA,%20Mil.GBP)]" TargetMode="External"/><Relationship Id="rId34" Type="http://schemas.openxmlformats.org/officeDocument/2006/relationships/hyperlink" Target="mailto:DENFMC@GERMANY%20%20%20[Germany:%20Money%20Supply:%20Currency%20in%20Circulation%20--DISC(SA,%20EOP,%20Mil.Euros)]" TargetMode="External"/><Relationship Id="rId7" Type="http://schemas.openxmlformats.org/officeDocument/2006/relationships/hyperlink" Target="mailto:CHNFPDDS@ALPMED%20%20%20[Switzerland:%20Central%20Government%20Domestic%20Debt:%20Short-term%20(EOP,%20SA,%20Mil.CHF)]" TargetMode="External"/><Relationship Id="rId12" Type="http://schemas.openxmlformats.org/officeDocument/2006/relationships/hyperlink" Target="mailto:DENFDGTD@GERMANY%20%20%20[Germany:%20Cent%20State%20and%20Loc%20Gov%20Debt:%20Treasury%20Discount%20Paper(EOP,%20NSA,%20Mil.EUR)]" TargetMode="External"/><Relationship Id="rId17" Type="http://schemas.openxmlformats.org/officeDocument/2006/relationships/hyperlink" Target="mailto:AUNZL5OT@ANZ%20%20%20[Australia:%20Stk:%20Liab:%20Liab%20of%20Gen%20Gov:%20One%20Name%20Pap%20Iss%20in%20Aus%20Held(EOP,SA,Mil.A$)]" TargetMode="External"/><Relationship Id="rId25" Type="http://schemas.openxmlformats.org/officeDocument/2006/relationships/hyperlink" Target="mailto:C146SLBC@IFS%20%20%20[Switzerland:%20Money%20Stock:%20Monetary%20Base%20(EOP,SA,%20Bil.Francs)]" TargetMode="External"/><Relationship Id="rId33" Type="http://schemas.openxmlformats.org/officeDocument/2006/relationships/hyperlink" Target="mailto:X111SEB@INTWKLY%20%20%20[Sweden:%20FRB%20US$%20Exchange%20Rate%20(Avg,%20Krona/US$)%5d" TargetMode="External"/><Relationship Id="rId2" Type="http://schemas.openxmlformats.org/officeDocument/2006/relationships/hyperlink" Target="mailto:OL31TRR3@FFUNDS%20%20%20[Federal%20Government:%20Liabilities:%20Treasury%20Bills%20(NSA,%20Bil.$)]%20(SA)" TargetMode="External"/><Relationship Id="rId16" Type="http://schemas.openxmlformats.org/officeDocument/2006/relationships/hyperlink" Target="mailto:G997FDSE@EUDATA%20%20%20[EU28:%20General%20Gvt:%20Short-Term%20Sec:%20Excl%20Fin%20Derivatives%20(EOP,%20SA,%20Mil.EUR-ECU)]" TargetMode="External"/><Relationship Id="rId20" Type="http://schemas.openxmlformats.org/officeDocument/2006/relationships/hyperlink" Target="mailto:S924TDG@BIS" TargetMode="External"/><Relationship Id="rId29" Type="http://schemas.openxmlformats.org/officeDocument/2006/relationships/hyperlink" Target="mailto:H924FOLR@EMERGEPR%20%20%20[China:%20Monetary%20Authority:%20Reserve%20Money%20(EOP,SA.%20100%20Mil.Yuan)]" TargetMode="External"/><Relationship Id="rId1" Type="http://schemas.openxmlformats.org/officeDocument/2006/relationships/hyperlink" Target="mailto:OA26TRR0@FFUNDS%20%20%20[Treasury%20Bills%20Held%20by%20Rest%20of%20the%20World%20(NSA,%20Bil.$)]%20(SA)" TargetMode="External"/><Relationship Id="rId6" Type="http://schemas.openxmlformats.org/officeDocument/2006/relationships/hyperlink" Target="mailto:Q924P056@WBDEBT%20%20%20[China:%20Gross%20Central%20Government%20Debt:%20Debt%20Securities%20(EOP,%20NSA,%20Mil.US$)]" TargetMode="External"/><Relationship Id="rId11" Type="http://schemas.openxmlformats.org/officeDocument/2006/relationships/hyperlink" Target="mailto:OA26TRP0@FFUNDS%20%20%20[Rest%20of%20World:Asset:Other%20Treasury%20Sec,%20excl%20Treasury%20Bills%20&amp;%20Certs(NSA,%20Bil.$)]" TargetMode="External"/><Relationship Id="rId24" Type="http://schemas.openxmlformats.org/officeDocument/2006/relationships/hyperlink" Target="mailto:CHNXUSV@ALPMED%20%20%20[Switzerland:%20Exchange%20Rate%20(Swiss%20Francs/US$,%20Avg)%5d" TargetMode="External"/><Relationship Id="rId32" Type="http://schemas.openxmlformats.org/officeDocument/2006/relationships/hyperlink" Target="mailto:C142MLR@IFS%20%20%20[Norway:%20Monetary%20Authorities:%20Reserve%20Money%20[DISC](EOP,Bil.Kroner)]" TargetMode="External"/><Relationship Id="rId37" Type="http://schemas.openxmlformats.org/officeDocument/2006/relationships/comments" Target="../comments5.xml"/><Relationship Id="rId5" Type="http://schemas.openxmlformats.org/officeDocument/2006/relationships/hyperlink" Target="mailto:NGDFB@JAPAN%20%20%20[Japan:%20National%20Government%20Debt:%20Treasury%20Discount%20Bills%20(EOP,%20100%20Mil.Yen)]%20(SA)" TargetMode="External"/><Relationship Id="rId15" Type="http://schemas.openxmlformats.org/officeDocument/2006/relationships/hyperlink" Target="mailto:V6H95160@CANADA%20%20%20[Can:Federal%20General%20Govt:%20Liab:Canadian%20Bonds\Debent:Govt%20Canada:Mkt%20Val(Mil.C$)%5d" TargetMode="External"/><Relationship Id="rId23" Type="http://schemas.openxmlformats.org/officeDocument/2006/relationships/hyperlink" Target="mailto:G144FDSE@EUDATA%20%20%20[Sweden:%20General%20Gvt:%20Short-Term%20Sec:%20Excl%20Fin%20Deriv%20(EOP,%20SA,%20Mil.EUR-ECU)]" TargetMode="External"/><Relationship Id="rId28" Type="http://schemas.openxmlformats.org/officeDocument/2006/relationships/hyperlink" Target="mailto:M023EDRE@EUDATA%20%20%20[EA%2011-19:%20Eurosystem:%20Liabilities:%20Deposits%20of%20EA%20Residents%20(NSA,%20Bil.EUR,%20EOP)]" TargetMode="External"/><Relationship Id="rId36" Type="http://schemas.openxmlformats.org/officeDocument/2006/relationships/vmlDrawing" Target="../drawings/vmlDrawing5.vml"/><Relationship Id="rId10" Type="http://schemas.openxmlformats.org/officeDocument/2006/relationships/hyperlink" Target="mailto:AUEXUS@ANZ%20%20%20[Australia:%20A$%20Exchange%20Rate:%20USA%20(Avg,%20US$/A$)%5d" TargetMode="External"/><Relationship Id="rId19" Type="http://schemas.openxmlformats.org/officeDocument/2006/relationships/hyperlink" Target="mailto:G142FDSE@EUDATA%20%20%20[Norway:%20General%20Gvt:%20Short-Term%20Sec:%20Excl%20Fin%20Deriv%20(EOP,%20NSA,%20Mil.EUR-ECU)]" TargetMode="External"/><Relationship Id="rId31" Type="http://schemas.openxmlformats.org/officeDocument/2006/relationships/hyperlink" Target="mailto:N924XUSV@EMERGEPR%20%20%20[China:%20RMB%20Exchange%20Rate:%20U.S.%20(Average,%20Yuan/100%20US$)%5d" TargetMode="External"/><Relationship Id="rId4" Type="http://schemas.openxmlformats.org/officeDocument/2006/relationships/hyperlink" Target="mailto:OA70CUR5@FFUNDS%20%20%20[Private%20Depository%20Institutions:%20Asset:%20Vault%20Cash%20(NSA,%20Bil.$)]%20(SA)" TargetMode="External"/><Relationship Id="rId9" Type="http://schemas.openxmlformats.org/officeDocument/2006/relationships/hyperlink" Target="mailto:C142MLRK@IFS%20%20%20[Norway:%20Central%20Bank%20[MFSM]:%20Monetary%20Base%20(EOP,%20SA,%20Bil.Kroner)]" TargetMode="External"/><Relationship Id="rId14" Type="http://schemas.openxmlformats.org/officeDocument/2006/relationships/hyperlink" Target="mailto:AUNZL5BT@ANZ%20%20%20[Australia:%20Stk:%20Liab:%20Liab%20of%20Gen%20Gov:%20Bonds,%20etc.%20Iss%20in%20Aus%20Held(EOP,Mil.A$)]" TargetMode="External"/><Relationship Id="rId22" Type="http://schemas.openxmlformats.org/officeDocument/2006/relationships/hyperlink" Target="mailto:NLZIQ@UK%20%20%20[UK:%20General%20Government:%20Fin%20Liab:%20MMIs%20by%20Central%20Government%20(EOP,%20NSA,%20Mil.GBP)]" TargetMode="External"/><Relationship Id="rId27" Type="http://schemas.openxmlformats.org/officeDocument/2006/relationships/hyperlink" Target="mailto:M023ECBE@EUDATA%20%20%20[EA%2011-19:%20Eurosystem:%20Liabilities:%20Currency%20in%20Circulation%20(SA,%20Bil.EUR,%20EOP)]" TargetMode="External"/><Relationship Id="rId30" Type="http://schemas.openxmlformats.org/officeDocument/2006/relationships/hyperlink" Target="mailto:CKAAA@CHINA%20%20%20[CN:%20Money%20Supply%20M0%20(SA,Bil.%20RMB)]" TargetMode="External"/><Relationship Id="rId35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2" sqref="D12"/>
    </sheetView>
  </sheetViews>
  <sheetFormatPr defaultRowHeight="15" x14ac:dyDescent="0.25"/>
  <cols>
    <col min="1" max="1" width="9" bestFit="1" customWidth="1"/>
    <col min="2" max="6" width="12" bestFit="1" customWidth="1"/>
    <col min="7" max="8" width="12.7109375" bestFit="1" customWidth="1"/>
    <col min="9" max="9" width="8.5703125" bestFit="1" customWidth="1"/>
    <col min="10" max="10" width="9" style="52" bestFit="1" customWidth="1"/>
    <col min="11" max="14" width="12" bestFit="1" customWidth="1"/>
    <col min="15" max="16" width="12.7109375" bestFit="1" customWidth="1"/>
    <col min="17" max="18" width="12" bestFit="1" customWidth="1"/>
    <col min="19" max="19" width="12" style="63" bestFit="1" customWidth="1"/>
    <col min="20" max="20" width="12.7109375" style="62" bestFit="1" customWidth="1"/>
    <col min="21" max="23" width="12" bestFit="1" customWidth="1"/>
    <col min="24" max="24" width="12" style="52" bestFit="1" customWidth="1"/>
    <col min="25" max="26" width="12.7109375" bestFit="1" customWidth="1"/>
    <col min="27" max="27" width="12" style="52" bestFit="1" customWidth="1"/>
    <col min="28" max="30" width="12" bestFit="1" customWidth="1"/>
    <col min="31" max="31" width="12" style="52" bestFit="1" customWidth="1"/>
    <col min="32" max="32" width="12.7109375" bestFit="1" customWidth="1"/>
    <col min="33" max="33" width="12.7109375" style="52" bestFit="1" customWidth="1"/>
    <col min="34" max="34" width="12" bestFit="1" customWidth="1"/>
    <col min="35" max="35" width="12" style="52" bestFit="1" customWidth="1"/>
    <col min="36" max="36" width="12" style="63" customWidth="1"/>
    <col min="37" max="37" width="12" style="67" customWidth="1"/>
    <col min="38" max="38" width="12.140625" style="64" customWidth="1"/>
    <col min="39" max="40" width="12" bestFit="1" customWidth="1"/>
    <col min="41" max="41" width="12" style="52" bestFit="1" customWidth="1"/>
  </cols>
  <sheetData>
    <row r="1" spans="1:44" ht="14.45" x14ac:dyDescent="0.25">
      <c r="B1" t="s">
        <v>337</v>
      </c>
      <c r="C1" t="s">
        <v>743</v>
      </c>
      <c r="D1" t="s">
        <v>338</v>
      </c>
      <c r="E1" t="s">
        <v>339</v>
      </c>
      <c r="F1" t="s">
        <v>341</v>
      </c>
      <c r="G1" t="s">
        <v>342</v>
      </c>
      <c r="H1" t="s">
        <v>343</v>
      </c>
      <c r="I1" t="s">
        <v>340</v>
      </c>
      <c r="J1" s="52" t="s">
        <v>336</v>
      </c>
      <c r="K1" t="s">
        <v>327</v>
      </c>
      <c r="L1" t="s">
        <v>328</v>
      </c>
      <c r="M1" t="s">
        <v>329</v>
      </c>
      <c r="N1" t="s">
        <v>330</v>
      </c>
      <c r="O1" t="s">
        <v>332</v>
      </c>
      <c r="P1" t="s">
        <v>333</v>
      </c>
      <c r="Q1" t="s">
        <v>334</v>
      </c>
      <c r="R1" t="s">
        <v>331</v>
      </c>
      <c r="S1" s="63" t="s">
        <v>335</v>
      </c>
      <c r="T1" s="62" t="s">
        <v>363</v>
      </c>
      <c r="U1" s="1" t="s">
        <v>853</v>
      </c>
      <c r="V1" s="1" t="s">
        <v>854</v>
      </c>
      <c r="W1" s="1" t="s">
        <v>855</v>
      </c>
      <c r="X1" s="65" t="s">
        <v>856</v>
      </c>
      <c r="Y1" t="s">
        <v>850</v>
      </c>
      <c r="Z1" t="s">
        <v>852</v>
      </c>
      <c r="AA1" s="52" t="s">
        <v>862</v>
      </c>
      <c r="AB1" s="1" t="s">
        <v>857</v>
      </c>
      <c r="AC1" s="1" t="s">
        <v>859</v>
      </c>
      <c r="AD1" s="1" t="s">
        <v>858</v>
      </c>
      <c r="AE1" s="65" t="s">
        <v>860</v>
      </c>
      <c r="AF1" t="s">
        <v>851</v>
      </c>
      <c r="AG1" s="52" t="s">
        <v>739</v>
      </c>
      <c r="AH1" t="s">
        <v>877</v>
      </c>
      <c r="AI1" s="52" t="s">
        <v>878</v>
      </c>
      <c r="AJ1" s="66" t="s">
        <v>884</v>
      </c>
      <c r="AK1" s="67" t="s">
        <v>883</v>
      </c>
      <c r="AM1" t="s">
        <v>864</v>
      </c>
      <c r="AN1" t="s">
        <v>863</v>
      </c>
      <c r="AO1" s="52" t="s">
        <v>879</v>
      </c>
      <c r="AP1" s="66" t="s">
        <v>901</v>
      </c>
      <c r="AR1" t="s">
        <v>882</v>
      </c>
    </row>
    <row r="2" spans="1:44" ht="14.45" x14ac:dyDescent="0.25">
      <c r="A2" t="s">
        <v>712</v>
      </c>
      <c r="B2">
        <f t="shared" ref="B2:C2" si="0">LN(100)</f>
        <v>4.6051701859880918</v>
      </c>
      <c r="C2">
        <f t="shared" si="0"/>
        <v>4.6051701859880918</v>
      </c>
      <c r="D2">
        <f>LN(100)</f>
        <v>4.6051701859880918</v>
      </c>
      <c r="E2">
        <f>LN(100)</f>
        <v>4.6051701859880918</v>
      </c>
      <c r="F2">
        <f>estimation_growth!F2</f>
        <v>1.0980310835453366E-2</v>
      </c>
      <c r="G2">
        <f>estimation_growth!G2</f>
        <v>1.3452750738140118E-2</v>
      </c>
      <c r="H2">
        <f>estimation_growth!H2</f>
        <v>2.0387728086837864E-2</v>
      </c>
      <c r="I2" s="60">
        <f>estimation_growth!I2</f>
        <v>2.0015981411193762E-2</v>
      </c>
      <c r="J2" s="61">
        <f>estimation_growth!J2</f>
        <v>2.0416213953703188E-2</v>
      </c>
      <c r="K2">
        <f>LN(100)</f>
        <v>4.6051701859880918</v>
      </c>
      <c r="L2">
        <f t="shared" ref="L2:N2" si="1">LN(100)</f>
        <v>4.6051701859880918</v>
      </c>
      <c r="M2">
        <f t="shared" si="1"/>
        <v>4.6051701859880918</v>
      </c>
      <c r="N2">
        <f t="shared" si="1"/>
        <v>4.6051701859880918</v>
      </c>
      <c r="O2">
        <f>estimation_growth!O2</f>
        <v>1.0452192483283275E-2</v>
      </c>
      <c r="P2">
        <f>estimation_growth!P2</f>
        <v>8.6616683595836588E-3</v>
      </c>
      <c r="R2">
        <f>estimation_growth!R2</f>
        <v>2.3918982672834099E-2</v>
      </c>
      <c r="S2" s="63">
        <f>estimation_growth!S2</f>
        <v>2.3615584272795864E-2</v>
      </c>
      <c r="T2" s="62">
        <f>'EU and others'!HU9</f>
        <v>-1.237541331901092E-2</v>
      </c>
      <c r="U2">
        <f>LN('Bond Portfolio data'!EJ81/AN2*AO2)</f>
        <v>7.1539303361339854</v>
      </c>
      <c r="V2">
        <f>LN('Bond Portfolio data'!EB81/AN2*AO2)</f>
        <v>7.9185857517848124</v>
      </c>
      <c r="W2">
        <f>LN('Bond Portfolio data'!S81/AM2)</f>
        <v>1.8640661772219582</v>
      </c>
      <c r="X2" s="52">
        <f>LN('Bond Portfolio data'!T81/AM2)</f>
        <v>2.6134083312623573</v>
      </c>
      <c r="Y2">
        <f>LN('Bond Portfolio data'!EJ81/'Bond Portfolio data'!EB81)</f>
        <v>-0.7646554156508274</v>
      </c>
      <c r="Z2">
        <f>LN('Bond Portfolio data'!S81/'Bond Portfolio data'!T81)</f>
        <v>-0.74934215404039883</v>
      </c>
      <c r="AA2" s="52">
        <f>LN('Bond Portfolio data'!EJ81/'Bond Portfolio data'!S81)</f>
        <v>0.68469397292393552</v>
      </c>
      <c r="AB2">
        <f>LN('Bond Portfolio data'!F81/AM2)</f>
        <v>0.31919527428924249</v>
      </c>
      <c r="AC2">
        <f>LN('Bond Portfolio data'!G81/AM2)</f>
        <v>1.1875750937162051</v>
      </c>
      <c r="AD2">
        <f>LN('Bond Portfolio data'!W81/AM2)</f>
        <v>1.6241077817934935</v>
      </c>
      <c r="AE2" s="52">
        <f>LN('Bond Portfolio data'!X81/AM2)</f>
        <v>2.3385659480859537</v>
      </c>
      <c r="AF2">
        <f>LN('Bond Portfolio data'!F81/'Bond Portfolio data'!G81)</f>
        <v>-0.86837981942696252</v>
      </c>
      <c r="AG2" s="52">
        <f>LN('Bond Portfolio data'!W81/'Bond Portfolio data'!X81)</f>
        <v>-0.71445816629246051</v>
      </c>
      <c r="AH2">
        <f>LN(100)</f>
        <v>4.6051701859880918</v>
      </c>
      <c r="AI2" s="52">
        <f>LN(100)</f>
        <v>4.6051701859880918</v>
      </c>
      <c r="AJ2" s="63">
        <v>248936</v>
      </c>
      <c r="AK2" s="67">
        <v>1690111.1431394576</v>
      </c>
      <c r="AM2">
        <v>100</v>
      </c>
      <c r="AN2">
        <v>100</v>
      </c>
      <c r="AO2" s="52">
        <v>100</v>
      </c>
      <c r="AP2">
        <f>AK2/AJ2</f>
        <v>6.7893400036132077</v>
      </c>
    </row>
    <row r="3" spans="1:44" ht="14.45" x14ac:dyDescent="0.25">
      <c r="A3" t="s">
        <v>713</v>
      </c>
      <c r="B3">
        <f>B2+estimation_growth!B3</f>
        <v>4.6090299025284285</v>
      </c>
      <c r="C3">
        <f>C2+estimation_growth!C3</f>
        <v>4.6082932311109897</v>
      </c>
      <c r="D3">
        <f>D2+estimation_growth!D3</f>
        <v>4.6054850970283256</v>
      </c>
      <c r="E3">
        <f>E2+estimation_growth!E3</f>
        <v>4.5984069389616629</v>
      </c>
      <c r="F3">
        <f>estimation_growth!F3</f>
        <v>1.0259909735895967E-2</v>
      </c>
      <c r="G3">
        <f>estimation_growth!G3</f>
        <v>-2.5242226059004835E-2</v>
      </c>
      <c r="H3">
        <f>estimation_growth!H3</f>
        <v>2.0563198549162554E-2</v>
      </c>
      <c r="I3" s="60">
        <f>estimation_growth!I3</f>
        <v>1.999242364401721E-2</v>
      </c>
      <c r="J3" s="61">
        <f>estimation_growth!J3</f>
        <v>2.1027424897966052E-2</v>
      </c>
      <c r="K3">
        <f>K2+estimation_growth!K3</f>
        <v>4.6161151535218901</v>
      </c>
      <c r="L3">
        <f>L2+estimation_growth!L3</f>
        <v>4.6182536602187954</v>
      </c>
      <c r="M3">
        <f>M2+estimation_growth!M3</f>
        <v>4.6029626759219653</v>
      </c>
      <c r="N3">
        <f>N2+estimation_growth!N3</f>
        <v>4.6110051035692958</v>
      </c>
      <c r="O3">
        <f>estimation_growth!O3</f>
        <v>1.2815720939378224E-2</v>
      </c>
      <c r="P3">
        <f>estimation_growth!P3</f>
        <v>-9.2791565723748803E-4</v>
      </c>
      <c r="Q3">
        <f>estimation_growth!Q3</f>
        <v>1.8290625216260813E-2</v>
      </c>
      <c r="R3">
        <f>estimation_growth!R3</f>
        <v>2.364551469853593E-2</v>
      </c>
      <c r="S3" s="63">
        <f>estimation_growth!S3</f>
        <v>2.3814397234255491E-2</v>
      </c>
      <c r="T3" s="62">
        <f>'EU and others'!HU10</f>
        <v>3.6248196323234389E-3</v>
      </c>
      <c r="U3">
        <f>LN('Bond Portfolio data'!EJ82/AN3*AO3)</f>
        <v>7.1333440244357931</v>
      </c>
      <c r="V3">
        <f>LN('Bond Portfolio data'!EB82/AN3*AO3)</f>
        <v>7.8930994761119599</v>
      </c>
      <c r="W3">
        <f>LN('Bond Portfolio data'!S82/AM3)</f>
        <v>1.8802656892282501</v>
      </c>
      <c r="X3" s="52">
        <f>LN('Bond Portfolio data'!T82/AM3)</f>
        <v>2.6281181596816228</v>
      </c>
      <c r="Y3">
        <f>LN('Bond Portfolio data'!EJ82/'Bond Portfolio data'!EB82)</f>
        <v>-0.75975545167616665</v>
      </c>
      <c r="Z3">
        <f>LN('Bond Portfolio data'!S82/'Bond Portfolio data'!T82)</f>
        <v>-0.74785247045337289</v>
      </c>
      <c r="AA3" s="52">
        <f>LN('Bond Portfolio data'!EJ82/'Bond Portfolio data'!S82)</f>
        <v>0.64979395503142723</v>
      </c>
      <c r="AB3">
        <f>LN('Bond Portfolio data'!F82/AM3)</f>
        <v>0.36711514126794459</v>
      </c>
      <c r="AC3">
        <f>LN('Bond Portfolio data'!G82/AM3)</f>
        <v>1.1920448094394469</v>
      </c>
      <c r="AD3">
        <f>LN('Bond Portfolio data'!W82/AM3)</f>
        <v>1.6315285410068245</v>
      </c>
      <c r="AE3" s="52">
        <f>LN('Bond Portfolio data'!X82/AM3)</f>
        <v>2.3564932515828727</v>
      </c>
      <c r="AF3">
        <f>LN('Bond Portfolio data'!F82/'Bond Portfolio data'!G82)</f>
        <v>-0.82492966817150226</v>
      </c>
      <c r="AG3" s="52">
        <f>LN('Bond Portfolio data'!W82/'Bond Portfolio data'!X82)</f>
        <v>-0.72496471057604817</v>
      </c>
      <c r="AH3">
        <f>AH2+estimation_growth!AH3</f>
        <v>4.6147025935758075</v>
      </c>
      <c r="AI3" s="52">
        <f>AI2+estimation_growth!AI3</f>
        <v>4.6076042642689714</v>
      </c>
      <c r="AJ3" s="63">
        <v>249711</v>
      </c>
      <c r="AK3" s="67">
        <v>1694878.7491424952</v>
      </c>
      <c r="AM3">
        <f>AM2*(1+0.9*estimation_growth!F3+0.1*estimation_growth!G3)</f>
        <v>100.67096961564057</v>
      </c>
      <c r="AN3">
        <f>AM2*(1+0.96*estimation_growth!O3+0.04*estimation_growth!P3)</f>
        <v>101.22659754755135</v>
      </c>
      <c r="AO3" s="52">
        <f t="shared" ref="AO3:AO34" si="2">AO2*(1+T3)</f>
        <v>100.36248196323234</v>
      </c>
      <c r="AP3">
        <f t="shared" ref="AP3:AP66" si="3">AK3/AJ3</f>
        <v>6.7873611861011138</v>
      </c>
      <c r="AR3">
        <v>1</v>
      </c>
    </row>
    <row r="4" spans="1:44" ht="14.45" x14ac:dyDescent="0.25">
      <c r="A4" t="s">
        <v>714</v>
      </c>
      <c r="B4">
        <f>B3+estimation_growth!B4</f>
        <v>4.6092748150290959</v>
      </c>
      <c r="C4">
        <f>C3+estimation_growth!C4</f>
        <v>4.612319362414306</v>
      </c>
      <c r="D4">
        <f>D3+estimation_growth!D4</f>
        <v>4.5857706270552434</v>
      </c>
      <c r="E4">
        <f>E3+estimation_growth!E4</f>
        <v>4.5922384985548153</v>
      </c>
      <c r="F4">
        <f>estimation_growth!F4</f>
        <v>8.8900117050165761E-3</v>
      </c>
      <c r="G4">
        <f>estimation_growth!G4</f>
        <v>2.814247266480141E-2</v>
      </c>
      <c r="H4">
        <f>estimation_growth!H4</f>
        <v>1.3946615258402684E-2</v>
      </c>
      <c r="I4" s="60">
        <f>estimation_growth!I4</f>
        <v>1.9803902718557032E-2</v>
      </c>
      <c r="J4" s="61">
        <f>estimation_growth!J4</f>
        <v>2.1074395682444402E-2</v>
      </c>
      <c r="K4">
        <f>K3+estimation_growth!K4</f>
        <v>4.6237935244742774</v>
      </c>
      <c r="L4">
        <f>L3+estimation_growth!L4</f>
        <v>4.621774867875498</v>
      </c>
      <c r="M4">
        <f>M3+estimation_growth!M4</f>
        <v>4.6087243120257746</v>
      </c>
      <c r="N4">
        <f>N3+estimation_growth!N4</f>
        <v>4.610837978860773</v>
      </c>
      <c r="O4">
        <f>estimation_growth!O4</f>
        <v>9.6263128651960673E-3</v>
      </c>
      <c r="P4">
        <f>estimation_growth!P4</f>
        <v>-4.6287085834385792E-3</v>
      </c>
      <c r="Q4">
        <f>estimation_growth!Q4</f>
        <v>1.5289777395734082E-2</v>
      </c>
      <c r="R4">
        <f>estimation_growth!R4</f>
        <v>2.3458380412326951E-2</v>
      </c>
      <c r="S4" s="63">
        <f>estimation_growth!S4</f>
        <v>2.418274071327664E-2</v>
      </c>
      <c r="T4" s="62">
        <f>'EU and others'!HU11</f>
        <v>-5.9149638732395482E-2</v>
      </c>
      <c r="U4">
        <f>LN('Bond Portfolio data'!EJ83/AN4*AO4)</f>
        <v>7.1578635852722687</v>
      </c>
      <c r="V4">
        <f>LN('Bond Portfolio data'!EB83/AN4*AO4)</f>
        <v>7.90656132268857</v>
      </c>
      <c r="W4">
        <f>LN('Bond Portfolio data'!S83/AM4)</f>
        <v>1.9054207364859848</v>
      </c>
      <c r="X4" s="52">
        <f>LN('Bond Portfolio data'!T83/AM4)</f>
        <v>2.638539498975347</v>
      </c>
      <c r="Y4">
        <f>LN('Bond Portfolio data'!EJ83/'Bond Portfolio data'!EB83)</f>
        <v>-0.7486977374163013</v>
      </c>
      <c r="Z4">
        <f>LN('Bond Portfolio data'!S83/'Bond Portfolio data'!T83)</f>
        <v>-0.73311876248936203</v>
      </c>
      <c r="AA4" s="52">
        <f>LN('Bond Portfolio data'!EJ83/'Bond Portfolio data'!S83)</f>
        <v>0.70288373013678807</v>
      </c>
      <c r="AB4">
        <f>LN('Bond Portfolio data'!F83/AM4)</f>
        <v>0.38498268736795882</v>
      </c>
      <c r="AC4">
        <f>LN('Bond Portfolio data'!G83/AM4)</f>
        <v>1.2152936104045773</v>
      </c>
      <c r="AD4">
        <f>LN('Bond Portfolio data'!W83/AM4)</f>
        <v>1.6587320340973666</v>
      </c>
      <c r="AE4" s="52">
        <f>LN('Bond Portfolio data'!X83/AM4)</f>
        <v>2.3628772816544519</v>
      </c>
      <c r="AF4">
        <f>LN('Bond Portfolio data'!F83/'Bond Portfolio data'!G83)</f>
        <v>-0.83031092303661846</v>
      </c>
      <c r="AG4" s="52">
        <f>LN('Bond Portfolio data'!W83/'Bond Portfolio data'!X83)</f>
        <v>-0.70414524755708541</v>
      </c>
      <c r="AH4">
        <f>AH3+estimation_growth!AH4</f>
        <v>4.6201935331709585</v>
      </c>
      <c r="AI4" s="52">
        <f>AI3+estimation_growth!AI4</f>
        <v>4.6070188237082412</v>
      </c>
      <c r="AJ4" s="63">
        <v>250595</v>
      </c>
      <c r="AK4" s="67">
        <v>1699655.2928655325</v>
      </c>
      <c r="AM4">
        <f>AM3*(1+0.9*estimation_growth!F4+0.1*estimation_growth!G4)</f>
        <v>101.75975210510987</v>
      </c>
      <c r="AN4">
        <f>AM3*(1+0.96*estimation_growth!O4+0.04*estimation_growth!P4)</f>
        <v>101.58265719235835</v>
      </c>
      <c r="AO4" s="52">
        <f t="shared" si="2"/>
        <v>94.42607741282059</v>
      </c>
      <c r="AP4">
        <f t="shared" si="3"/>
        <v>6.7824788717473714</v>
      </c>
      <c r="AR4">
        <v>2</v>
      </c>
    </row>
    <row r="5" spans="1:44" ht="14.45" x14ac:dyDescent="0.25">
      <c r="A5" t="s">
        <v>715</v>
      </c>
      <c r="B5">
        <f>B4+estimation_growth!B5</f>
        <v>4.6007231204945889</v>
      </c>
      <c r="C5">
        <f>C4+estimation_growth!C5</f>
        <v>4.6047282907807663</v>
      </c>
      <c r="D5">
        <f>D4+estimation_growth!D5</f>
        <v>4.5285272045018505</v>
      </c>
      <c r="E5">
        <f>E4+estimation_growth!E5</f>
        <v>4.5883835863259268</v>
      </c>
      <c r="F5">
        <f>estimation_growth!F5</f>
        <v>7.5407078608149547E-3</v>
      </c>
      <c r="G5">
        <f>estimation_growth!G5</f>
        <v>5.6754903292760339E-2</v>
      </c>
      <c r="H5">
        <f>estimation_growth!H5</f>
        <v>8.2676898295246382E-3</v>
      </c>
      <c r="I5" s="60">
        <f>estimation_growth!I5</f>
        <v>1.8812448480387767E-2</v>
      </c>
      <c r="J5" s="61">
        <f>estimation_growth!J5</f>
        <v>2.0369152211899166E-2</v>
      </c>
      <c r="K5">
        <f>K4+estimation_growth!K5</f>
        <v>4.6257403319963855</v>
      </c>
      <c r="L5">
        <f>L4+estimation_growth!L5</f>
        <v>4.6224177904274111</v>
      </c>
      <c r="M5">
        <f>M4+estimation_growth!M5</f>
        <v>4.6126998009995974</v>
      </c>
      <c r="N5">
        <f>N4+estimation_growth!N5</f>
        <v>4.6157706125703406</v>
      </c>
      <c r="O5">
        <f>estimation_growth!O5</f>
        <v>1.0767912723239782E-2</v>
      </c>
      <c r="P5">
        <f>estimation_growth!P5</f>
        <v>1.5896643692399771E-2</v>
      </c>
      <c r="Q5">
        <f>estimation_growth!Q5</f>
        <v>1.7035119255435126E-2</v>
      </c>
      <c r="R5">
        <f>estimation_growth!R5</f>
        <v>2.3694661174447518E-2</v>
      </c>
      <c r="S5" s="63">
        <f>estimation_growth!S5</f>
        <v>2.3805047544393165E-2</v>
      </c>
      <c r="T5" s="62">
        <f>'EU and others'!HU12</f>
        <v>-5.1876290627268867E-2</v>
      </c>
      <c r="U5">
        <f>LN('Bond Portfolio data'!EJ84/AN5*AO5)</f>
        <v>7.1925455447912006</v>
      </c>
      <c r="V5">
        <f>LN('Bond Portfolio data'!EB84/AN5*AO5)</f>
        <v>7.9426895929229691</v>
      </c>
      <c r="W5">
        <f>LN('Bond Portfolio data'!S84/AM5)</f>
        <v>1.9536529346346609</v>
      </c>
      <c r="X5" s="52">
        <f>LN('Bond Portfolio data'!T84/AM5)</f>
        <v>2.645842723850945</v>
      </c>
      <c r="Y5">
        <f>LN('Bond Portfolio data'!EJ84/'Bond Portfolio data'!EB84)</f>
        <v>-0.75014404813176827</v>
      </c>
      <c r="Z5">
        <f>LN('Bond Portfolio data'!S84/'Bond Portfolio data'!T84)</f>
        <v>-0.69218978921628405</v>
      </c>
      <c r="AA5" s="52">
        <f>LN('Bond Portfolio data'!EJ84/'Bond Portfolio data'!S84)</f>
        <v>0.74287380196928399</v>
      </c>
      <c r="AB5">
        <f>LN('Bond Portfolio data'!F84/AM5)</f>
        <v>0.44566518347736667</v>
      </c>
      <c r="AC5">
        <f>LN('Bond Portfolio data'!G84/AM5)</f>
        <v>1.1985440752517302</v>
      </c>
      <c r="AD5">
        <f>LN('Bond Portfolio data'!W84/AM5)</f>
        <v>1.7034529476764306</v>
      </c>
      <c r="AE5" s="52">
        <f>LN('Bond Portfolio data'!X84/AM5)</f>
        <v>2.3776955284663686</v>
      </c>
      <c r="AF5">
        <f>LN('Bond Portfolio data'!F84/'Bond Portfolio data'!G84)</f>
        <v>-0.75287889177436351</v>
      </c>
      <c r="AG5" s="52">
        <f>LN('Bond Portfolio data'!W84/'Bond Portfolio data'!X84)</f>
        <v>-0.67424258078993837</v>
      </c>
      <c r="AH5">
        <f>AH4+estimation_growth!AH5</f>
        <v>4.6285126624748987</v>
      </c>
      <c r="AI5" s="52">
        <f>AI4+estimation_growth!AI5</f>
        <v>4.6161218214791582</v>
      </c>
      <c r="AJ5" s="63">
        <v>251482</v>
      </c>
      <c r="AK5" s="67">
        <v>1704107.2926487874</v>
      </c>
      <c r="AM5">
        <f>AM4*(1+0.9*estimation_growth!F5+0.1*estimation_growth!G5)</f>
        <v>103.02789510044416</v>
      </c>
      <c r="AN5">
        <f>AM4*(1+0.96*estimation_growth!O5+0.04*estimation_growth!P5)</f>
        <v>102.87636817019762</v>
      </c>
      <c r="AO5" s="52">
        <f t="shared" si="2"/>
        <v>89.527602778160116</v>
      </c>
      <c r="AP5">
        <f t="shared" si="3"/>
        <v>6.7762595042539324</v>
      </c>
      <c r="AR5">
        <v>3</v>
      </c>
    </row>
    <row r="6" spans="1:44" ht="14.45" x14ac:dyDescent="0.25">
      <c r="A6" t="s">
        <v>373</v>
      </c>
      <c r="B6">
        <f>B5+estimation_growth!B6</f>
        <v>4.5960193476852265</v>
      </c>
      <c r="C6">
        <f>C5+estimation_growth!C6</f>
        <v>4.6012747900181932</v>
      </c>
      <c r="D6">
        <f>D5+estimation_growth!D6</f>
        <v>4.4946344471661321</v>
      </c>
      <c r="E6">
        <f>E5+estimation_growth!E6</f>
        <v>4.5801763679107257</v>
      </c>
      <c r="F6">
        <f>estimation_growth!F6</f>
        <v>9.9178258174470457E-3</v>
      </c>
      <c r="G6">
        <f>estimation_growth!G6</f>
        <v>-3.8784640640741941E-2</v>
      </c>
      <c r="H6">
        <f>estimation_growth!H6</f>
        <v>7.6930232302401258E-3</v>
      </c>
      <c r="I6" s="60">
        <f>estimation_growth!I6</f>
        <v>1.5701316909631169E-2</v>
      </c>
      <c r="J6" s="61">
        <f>estimation_growth!J6</f>
        <v>1.9473739304618265E-2</v>
      </c>
      <c r="K6">
        <f>K5+estimation_growth!K6</f>
        <v>4.6301342721737173</v>
      </c>
      <c r="L6">
        <f>L5+estimation_growth!L6</f>
        <v>4.6276699255800251</v>
      </c>
      <c r="M6">
        <f>M5+estimation_growth!M6</f>
        <v>4.6108371004291966</v>
      </c>
      <c r="N6">
        <f>N5+estimation_growth!N6</f>
        <v>4.6209641057436972</v>
      </c>
      <c r="O6">
        <f>estimation_growth!O6</f>
        <v>1.2048875433123891E-2</v>
      </c>
      <c r="P6">
        <f>estimation_growth!P6</f>
        <v>-1.3309418652403508E-2</v>
      </c>
      <c r="Q6">
        <f>estimation_growth!Q6</f>
        <v>7.8556172700745847E-3</v>
      </c>
      <c r="R6">
        <f>estimation_growth!R6</f>
        <v>2.3196348415516654E-2</v>
      </c>
      <c r="S6" s="63">
        <f>estimation_growth!S6</f>
        <v>2.2529691377739969E-2</v>
      </c>
      <c r="T6" s="62">
        <f>'EU and others'!HU13</f>
        <v>2.1227448008577406E-2</v>
      </c>
      <c r="U6">
        <f>LN('Bond Portfolio data'!EJ85/AN6*AO6)</f>
        <v>7.1697344762476884</v>
      </c>
      <c r="V6">
        <f>LN('Bond Portfolio data'!EB85/AN6*AO6)</f>
        <v>7.9564247387666054</v>
      </c>
      <c r="W6">
        <f>LN('Bond Portfolio data'!S85/AM6)</f>
        <v>1.9419877081753951</v>
      </c>
      <c r="X6" s="52">
        <f>LN('Bond Portfolio data'!T85/AM6)</f>
        <v>2.6666906792327998</v>
      </c>
      <c r="Y6">
        <f>LN('Bond Portfolio data'!EJ85/'Bond Portfolio data'!EB85)</f>
        <v>-0.78669026251891661</v>
      </c>
      <c r="Z6">
        <f>LN('Bond Portfolio data'!S85/'Bond Portfolio data'!T85)</f>
        <v>-0.72470297105740478</v>
      </c>
      <c r="AA6" s="52">
        <f>LN('Bond Portfolio data'!EJ85/'Bond Portfolio data'!S85)</f>
        <v>0.71813371962480399</v>
      </c>
      <c r="AB6">
        <f>LN('Bond Portfolio data'!F85/AM6)</f>
        <v>0.49508119056986877</v>
      </c>
      <c r="AC6">
        <f>LN('Bond Portfolio data'!G85/AM6)</f>
        <v>1.1922436327356554</v>
      </c>
      <c r="AD6">
        <f>LN('Bond Portfolio data'!W85/AM6)</f>
        <v>1.6737198860630549</v>
      </c>
      <c r="AE6" s="52">
        <f>LN('Bond Portfolio data'!X85/AM6)</f>
        <v>2.4067466378280495</v>
      </c>
      <c r="AF6">
        <f>LN('Bond Portfolio data'!F85/'Bond Portfolio data'!G85)</f>
        <v>-0.6971624421657866</v>
      </c>
      <c r="AG6" s="52">
        <f>LN('Bond Portfolio data'!W85/'Bond Portfolio data'!X85)</f>
        <v>-0.73302675176499432</v>
      </c>
      <c r="AH6">
        <f>AH5+estimation_growth!AH6</f>
        <v>4.6359900977325168</v>
      </c>
      <c r="AI6" s="52">
        <f>AI5+estimation_growth!AI6</f>
        <v>4.6210200812616442</v>
      </c>
      <c r="AJ6" s="63">
        <v>252258</v>
      </c>
      <c r="AK6" s="67">
        <v>1708608.8643420422</v>
      </c>
      <c r="AM6">
        <f>AM5*(1+0.9*estimation_growth!F6+0.1*estimation_growth!G6)</f>
        <v>103.54793655784985</v>
      </c>
      <c r="AN6">
        <f>AM5*(1+0.96*estimation_growth!O6+0.04*estimation_growth!P6)</f>
        <v>104.16476090812756</v>
      </c>
      <c r="AO6" s="52">
        <f t="shared" si="2"/>
        <v>91.428045311466079</v>
      </c>
      <c r="AP6">
        <f t="shared" si="3"/>
        <v>6.7732593786601107</v>
      </c>
      <c r="AR6">
        <v>4</v>
      </c>
    </row>
    <row r="7" spans="1:44" ht="14.45" x14ac:dyDescent="0.25">
      <c r="A7" t="s">
        <v>374</v>
      </c>
      <c r="B7">
        <f>B6+estimation_growth!B7</f>
        <v>4.6037497232600852</v>
      </c>
      <c r="C7">
        <f>C6+estimation_growth!C7</f>
        <v>4.6096312123675975</v>
      </c>
      <c r="D7">
        <f>D6+estimation_growth!D7</f>
        <v>4.4947223863122998</v>
      </c>
      <c r="E7">
        <f>E6+estimation_growth!E7</f>
        <v>4.5782685495270989</v>
      </c>
      <c r="F7">
        <f>estimation_growth!F7</f>
        <v>6.8291524712416063E-3</v>
      </c>
      <c r="G7">
        <f>estimation_growth!G7</f>
        <v>-2.8485698035376039E-2</v>
      </c>
      <c r="H7">
        <f>estimation_growth!H7</f>
        <v>1.8393810442343561E-2</v>
      </c>
      <c r="I7" s="60">
        <f>estimation_growth!I7</f>
        <v>1.4338646287007428E-2</v>
      </c>
      <c r="J7" s="61">
        <f>estimation_growth!J7</f>
        <v>1.9733180409548634E-2</v>
      </c>
      <c r="K7">
        <f>K6+estimation_growth!K7</f>
        <v>4.634555790269614</v>
      </c>
      <c r="L7">
        <f>L6+estimation_growth!L7</f>
        <v>4.6355117858878838</v>
      </c>
      <c r="M7">
        <f>M6+estimation_growth!M7</f>
        <v>4.5994372276113085</v>
      </c>
      <c r="N7">
        <f>N6+estimation_growth!N7</f>
        <v>4.6176392157318809</v>
      </c>
      <c r="O7">
        <f>estimation_growth!O7</f>
        <v>1.1026310322397792E-2</v>
      </c>
      <c r="P7">
        <f>estimation_growth!P7</f>
        <v>-7.5891703697960663E-3</v>
      </c>
      <c r="Q7">
        <f>estimation_growth!Q7</f>
        <v>2.4148536691285648E-2</v>
      </c>
      <c r="R7">
        <f>estimation_growth!R7</f>
        <v>2.1877731849853088E-2</v>
      </c>
      <c r="S7" s="63">
        <f>estimation_growth!S7</f>
        <v>2.1920901947978022E-2</v>
      </c>
      <c r="T7" s="62">
        <f>'EU and others'!HU14</f>
        <v>8.0822220350955348E-2</v>
      </c>
      <c r="U7">
        <f>LN('Bond Portfolio data'!EJ86/AN7*AO7)</f>
        <v>7.2028854299889735</v>
      </c>
      <c r="V7">
        <f>LN('Bond Portfolio data'!EB86/AN7*AO7)</f>
        <v>7.9948018457562595</v>
      </c>
      <c r="W7">
        <f>LN('Bond Portfolio data'!S86/AM7)</f>
        <v>1.9475783585576261</v>
      </c>
      <c r="X7" s="52">
        <f>LN('Bond Portfolio data'!T86/AM7)</f>
        <v>2.6963880497540016</v>
      </c>
      <c r="Y7">
        <f>LN('Bond Portfolio data'!EJ86/'Bond Portfolio data'!EB86)</f>
        <v>-0.791916415767286</v>
      </c>
      <c r="Z7">
        <f>LN('Bond Portfolio data'!S86/'Bond Portfolio data'!T86)</f>
        <v>-0.74880969119637519</v>
      </c>
      <c r="AA7" s="52">
        <f>LN('Bond Portfolio data'!EJ86/'Bond Portfolio data'!S86)</f>
        <v>0.66896968393449041</v>
      </c>
      <c r="AB7">
        <f>LN('Bond Portfolio data'!F86/AM7)</f>
        <v>0.50144293545173668</v>
      </c>
      <c r="AC7">
        <f>LN('Bond Portfolio data'!G86/AM7)</f>
        <v>1.2211419901268685</v>
      </c>
      <c r="AD7">
        <f>LN('Bond Portfolio data'!W86/AM7)</f>
        <v>1.6790731530585796</v>
      </c>
      <c r="AE7" s="52">
        <f>LN('Bond Portfolio data'!X86/AM7)</f>
        <v>2.4366810785626085</v>
      </c>
      <c r="AF7">
        <f>LN('Bond Portfolio data'!F86/'Bond Portfolio data'!G86)</f>
        <v>-0.71969905467513184</v>
      </c>
      <c r="AG7" s="52">
        <f>LN('Bond Portfolio data'!W86/'Bond Portfolio data'!X86)</f>
        <v>-0.75760792550402889</v>
      </c>
      <c r="AH7">
        <f>AH6+estimation_growth!AH7</f>
        <v>4.6487111544945909</v>
      </c>
      <c r="AI7" s="52">
        <f>AI6+estimation_growth!AI7</f>
        <v>4.6245674422004424</v>
      </c>
      <c r="AJ7" s="63">
        <v>253063</v>
      </c>
      <c r="AK7" s="67">
        <v>1713016.4334666734</v>
      </c>
      <c r="AM7">
        <f>AM6*(1+0.9*estimation_growth!F7+0.1*estimation_growth!G7)</f>
        <v>103.88940321470494</v>
      </c>
      <c r="AN7">
        <f>AM6*(1+0.96*estimation_growth!O7+0.04*estimation_growth!P7)</f>
        <v>104.61258445503228</v>
      </c>
      <c r="AO7" s="52">
        <f t="shared" si="2"/>
        <v>98.817462935886525</v>
      </c>
      <c r="AP7">
        <f t="shared" si="3"/>
        <v>6.7691303488327943</v>
      </c>
      <c r="AR7">
        <v>5</v>
      </c>
    </row>
    <row r="8" spans="1:44" ht="14.45" x14ac:dyDescent="0.25">
      <c r="A8" t="s">
        <v>375</v>
      </c>
      <c r="B8">
        <f>B7+estimation_growth!B8</f>
        <v>4.6085398975072085</v>
      </c>
      <c r="C8">
        <f>C7+estimation_growth!C8</f>
        <v>4.6144751967067474</v>
      </c>
      <c r="D8">
        <f>D7+estimation_growth!D8</f>
        <v>4.5144008619777951</v>
      </c>
      <c r="E8">
        <f>E7+estimation_growth!E8</f>
        <v>4.5790628415484314</v>
      </c>
      <c r="F8">
        <f>estimation_growth!F8</f>
        <v>7.3171234871676205E-3</v>
      </c>
      <c r="G8">
        <f>estimation_growth!G8</f>
        <v>-1.9819007983349124E-2</v>
      </c>
      <c r="H8">
        <f>estimation_growth!H8</f>
        <v>1.1553780677543646E-2</v>
      </c>
      <c r="I8" s="60">
        <f>estimation_growth!I8</f>
        <v>1.3811231246906086E-2</v>
      </c>
      <c r="J8" s="61">
        <f>estimation_growth!J8</f>
        <v>1.9284930381010756E-2</v>
      </c>
      <c r="K8">
        <f>K7+estimation_growth!K8</f>
        <v>4.6341625190017277</v>
      </c>
      <c r="L8">
        <f>L7+estimation_growth!L8</f>
        <v>4.6350004173283503</v>
      </c>
      <c r="M8">
        <f>M7+estimation_growth!M8</f>
        <v>4.5987985266478768</v>
      </c>
      <c r="N8">
        <f>N7+estimation_growth!N8</f>
        <v>4.6166259276066119</v>
      </c>
      <c r="O8">
        <f>estimation_growth!O8</f>
        <v>9.4352218525535388E-3</v>
      </c>
      <c r="P8">
        <f>estimation_growth!P8</f>
        <v>3.9568824374744248E-3</v>
      </c>
      <c r="Q8">
        <f>estimation_growth!Q8</f>
        <v>1.3663496039077717E-2</v>
      </c>
      <c r="R8">
        <f>estimation_growth!R8</f>
        <v>2.1305866737503232E-2</v>
      </c>
      <c r="S8" s="63">
        <f>estimation_growth!S8</f>
        <v>2.1744701175732573E-2</v>
      </c>
      <c r="T8" s="62">
        <f>'EU and others'!HU15</f>
        <v>3.7923449905496614E-3</v>
      </c>
      <c r="U8">
        <f>LN('Bond Portfolio data'!EJ87/AN8*AO8)</f>
        <v>7.2115130189733856</v>
      </c>
      <c r="V8">
        <f>LN('Bond Portfolio data'!EB87/AN8*AO8)</f>
        <v>8.0164393035832582</v>
      </c>
      <c r="W8">
        <f>LN('Bond Portfolio data'!S87/AM8)</f>
        <v>1.9945108879500191</v>
      </c>
      <c r="X8" s="52">
        <f>LN('Bond Portfolio data'!T87/AM8)</f>
        <v>2.7290356112860259</v>
      </c>
      <c r="Y8">
        <f>LN('Bond Portfolio data'!EJ87/'Bond Portfolio data'!EB87)</f>
        <v>-0.80492628460987325</v>
      </c>
      <c r="Z8">
        <f>LN('Bond Portfolio data'!S87/'Bond Portfolio data'!T87)</f>
        <v>-0.73452472333600671</v>
      </c>
      <c r="AA8" s="52">
        <f>LN('Bond Portfolio data'!EJ87/'Bond Portfolio data'!S87)</f>
        <v>0.62452355202235854</v>
      </c>
      <c r="AB8">
        <f>LN('Bond Portfolio data'!F87/AM8)</f>
        <v>0.53907481863958495</v>
      </c>
      <c r="AC8">
        <f>LN('Bond Portfolio data'!G87/AM8)</f>
        <v>1.2116605192456125</v>
      </c>
      <c r="AD8">
        <f>LN('Bond Portfolio data'!W87/AM8)</f>
        <v>1.7288530159475723</v>
      </c>
      <c r="AE8" s="52">
        <f>LN('Bond Portfolio data'!X87/AM8)</f>
        <v>2.4814882704750869</v>
      </c>
      <c r="AF8">
        <f>LN('Bond Portfolio data'!F87/'Bond Portfolio data'!G87)</f>
        <v>-0.67258570060602763</v>
      </c>
      <c r="AG8" s="52">
        <f>LN('Bond Portfolio data'!W87/'Bond Portfolio data'!X87)</f>
        <v>-0.75263525452751479</v>
      </c>
      <c r="AH8">
        <f>AH7+estimation_growth!AH8</f>
        <v>4.6586036661108903</v>
      </c>
      <c r="AI8" s="52">
        <f>AI7+estimation_growth!AI8</f>
        <v>4.6208423824606433</v>
      </c>
      <c r="AJ8" s="63">
        <v>253965</v>
      </c>
      <c r="AK8" s="67">
        <v>1717411.0280513046</v>
      </c>
      <c r="AM8">
        <f>AM7*(1+0.9*estimation_growth!F8+0.1*estimation_growth!G8)</f>
        <v>104.36765915663233</v>
      </c>
      <c r="AN8">
        <f>AM7*(1+0.96*estimation_growth!O8+0.04*estimation_growth!P8)</f>
        <v>104.84685712566746</v>
      </c>
      <c r="AO8" s="52">
        <f t="shared" si="2"/>
        <v>99.192212846430266</v>
      </c>
      <c r="AP8">
        <f t="shared" si="3"/>
        <v>6.7623925661067652</v>
      </c>
      <c r="AR8">
        <v>6</v>
      </c>
    </row>
    <row r="9" spans="1:44" ht="14.45" x14ac:dyDescent="0.25">
      <c r="A9" t="s">
        <v>376</v>
      </c>
      <c r="B9">
        <f>B8+estimation_growth!B9</f>
        <v>4.6128858698799462</v>
      </c>
      <c r="C9">
        <f>C8+estimation_growth!C9</f>
        <v>4.6142125387821604</v>
      </c>
      <c r="D9">
        <f>D8+estimation_growth!D9</f>
        <v>4.5493078286154383</v>
      </c>
      <c r="E9">
        <f>E8+estimation_growth!E9</f>
        <v>4.5792725474557088</v>
      </c>
      <c r="F9">
        <f>estimation_growth!F9</f>
        <v>5.3847169961214192E-3</v>
      </c>
      <c r="G9">
        <f>estimation_growth!G9</f>
        <v>3.957627479498349E-3</v>
      </c>
      <c r="H9">
        <f>estimation_growth!H9</f>
        <v>1.2319480219854739E-2</v>
      </c>
      <c r="I9" s="60">
        <f>estimation_growth!I9</f>
        <v>1.1838124300876496E-2</v>
      </c>
      <c r="J9" s="61">
        <f>estimation_growth!J9</f>
        <v>1.7889213480802857E-2</v>
      </c>
      <c r="K9">
        <f>K8+estimation_growth!K9</f>
        <v>4.6408925655349735</v>
      </c>
      <c r="L9">
        <f>L8+estimation_growth!L9</f>
        <v>4.6460151807464163</v>
      </c>
      <c r="M9">
        <f>M8+estimation_growth!M9</f>
        <v>4.6056177573377326</v>
      </c>
      <c r="N9">
        <f>N8+estimation_growth!N9</f>
        <v>4.6145127534739787</v>
      </c>
      <c r="O9">
        <f>estimation_growth!O9</f>
        <v>1.0578164813405778E-2</v>
      </c>
      <c r="P9">
        <f>estimation_growth!P9</f>
        <v>-1.0284301919379062E-2</v>
      </c>
      <c r="Q9">
        <f>estimation_growth!Q9</f>
        <v>1.6840957154349589E-2</v>
      </c>
      <c r="R9">
        <f>estimation_growth!R9</f>
        <v>2.1087419410882546E-2</v>
      </c>
      <c r="S9" s="63">
        <f>estimation_growth!S9</f>
        <v>2.0911980235619687E-2</v>
      </c>
      <c r="T9" s="62">
        <f>'EU and others'!HU16</f>
        <v>-5.1874701458414163E-2</v>
      </c>
      <c r="U9">
        <f>LN('Bond Portfolio data'!EJ88/AN9*AO9)</f>
        <v>7.1866113113866126</v>
      </c>
      <c r="V9">
        <f>LN('Bond Portfolio data'!EB88/AN9*AO9)</f>
        <v>8.0282827780749333</v>
      </c>
      <c r="W9">
        <f>LN('Bond Portfolio data'!S88/AM9)</f>
        <v>2.0063905956913781</v>
      </c>
      <c r="X9" s="52">
        <f>LN('Bond Portfolio data'!T88/AM9)</f>
        <v>2.7562553532833656</v>
      </c>
      <c r="Y9">
        <f>LN('Bond Portfolio data'!EJ88/'Bond Portfolio data'!EB88)</f>
        <v>-0.84167146668832027</v>
      </c>
      <c r="Z9">
        <f>LN('Bond Portfolio data'!S88/'Bond Portfolio data'!T88)</f>
        <v>-0.74986475759198745</v>
      </c>
      <c r="AA9" s="52">
        <f>LN('Bond Portfolio data'!EJ88/'Bond Portfolio data'!S88)</f>
        <v>0.64089800421909549</v>
      </c>
      <c r="AB9">
        <f>LN('Bond Portfolio data'!F88/AM9)</f>
        <v>0.58326188161611447</v>
      </c>
      <c r="AC9">
        <f>LN('Bond Portfolio data'!G88/AM9)</f>
        <v>1.2482685808542779</v>
      </c>
      <c r="AD9">
        <f>LN('Bond Portfolio data'!W88/AM9)</f>
        <v>1.7306911839876031</v>
      </c>
      <c r="AE9" s="52">
        <f>LN('Bond Portfolio data'!X88/AM9)</f>
        <v>2.5060550880899228</v>
      </c>
      <c r="AF9">
        <f>LN('Bond Portfolio data'!F88/'Bond Portfolio data'!G88)</f>
        <v>-0.66500669923816336</v>
      </c>
      <c r="AG9" s="52">
        <f>LN('Bond Portfolio data'!W88/'Bond Portfolio data'!X88)</f>
        <v>-0.77536390410231959</v>
      </c>
      <c r="AH9">
        <f>AH8+estimation_growth!AH9</f>
        <v>4.6674294552083726</v>
      </c>
      <c r="AI9" s="52">
        <f>AI8+estimation_growth!AI9</f>
        <v>4.6170587986810041</v>
      </c>
      <c r="AJ9" s="63">
        <v>254835</v>
      </c>
      <c r="AK9" s="67">
        <v>1721398.9917160822</v>
      </c>
      <c r="AM9">
        <f>AM8*(1+0.9*estimation_growth!F9+0.1*estimation_growth!G9)</f>
        <v>104.91475526551275</v>
      </c>
      <c r="AN9">
        <f>AM8*(1+0.96*estimation_growth!O9+0.04*estimation_growth!P9)</f>
        <v>105.38458278369519</v>
      </c>
      <c r="AO9" s="52">
        <f t="shared" si="2"/>
        <v>94.04664641802222</v>
      </c>
      <c r="AP9">
        <f t="shared" si="3"/>
        <v>6.7549551345619019</v>
      </c>
      <c r="AR9">
        <v>7</v>
      </c>
    </row>
    <row r="10" spans="1:44" ht="14.45" x14ac:dyDescent="0.25">
      <c r="A10" t="s">
        <v>377</v>
      </c>
      <c r="B10">
        <f>B9+estimation_growth!B10</f>
        <v>4.624639425917616</v>
      </c>
      <c r="C10">
        <f>C9+estimation_growth!C10</f>
        <v>4.6328122387072899</v>
      </c>
      <c r="D10">
        <f>D9+estimation_growth!D10</f>
        <v>4.5307350858335367</v>
      </c>
      <c r="E10">
        <f>E9+estimation_growth!E10</f>
        <v>4.5816888321031826</v>
      </c>
      <c r="F10">
        <f>estimation_growth!F10</f>
        <v>4.2841345032140765E-3</v>
      </c>
      <c r="G10">
        <f>estimation_growth!G10</f>
        <v>3.1681352240635619E-3</v>
      </c>
      <c r="H10">
        <f>estimation_growth!H10</f>
        <v>2.4721791460494913E-2</v>
      </c>
      <c r="I10" s="60">
        <f>estimation_growth!I10</f>
        <v>9.9019536926587826E-3</v>
      </c>
      <c r="J10" s="61">
        <f>estimation_growth!J10</f>
        <v>1.7770668179371674E-2</v>
      </c>
      <c r="K10">
        <f>K9+estimation_growth!K10</f>
        <v>4.6494966272152229</v>
      </c>
      <c r="L10">
        <f>L9+estimation_growth!L10</f>
        <v>4.6559626914499228</v>
      </c>
      <c r="M10">
        <f>M9+estimation_growth!M10</f>
        <v>4.6056697502734867</v>
      </c>
      <c r="N10">
        <f>N9+estimation_growth!N10</f>
        <v>4.6147001534590206</v>
      </c>
      <c r="O10">
        <f>estimation_growth!O10</f>
        <v>5.761546980709898E-3</v>
      </c>
      <c r="P10">
        <f>estimation_growth!P10</f>
        <v>-1.1242641721284101E-2</v>
      </c>
      <c r="Q10">
        <f>estimation_growth!Q10</f>
        <v>1.0389612411044125E-2</v>
      </c>
      <c r="R10">
        <f>estimation_growth!R10</f>
        <v>2.0803946381897642E-2</v>
      </c>
      <c r="S10" s="63">
        <f>estimation_growth!S10</f>
        <v>2.0282638737753267E-2</v>
      </c>
      <c r="T10" s="62">
        <f>'EU and others'!HU17</f>
        <v>-4.6065116694521418E-4</v>
      </c>
      <c r="U10">
        <f>LN('Bond Portfolio data'!EJ89/AN10*AO10)</f>
        <v>7.2004790911329337</v>
      </c>
      <c r="V10">
        <f>LN('Bond Portfolio data'!EB89/AN10*AO10)</f>
        <v>8.0428164356481755</v>
      </c>
      <c r="W10">
        <f>LN('Bond Portfolio data'!S89/AM10)</f>
        <v>2.0401887859751464</v>
      </c>
      <c r="X10" s="52">
        <f>LN('Bond Portfolio data'!T89/AM10)</f>
        <v>2.785004354995503</v>
      </c>
      <c r="Y10">
        <f>LN('Bond Portfolio data'!EJ89/'Bond Portfolio data'!EB89)</f>
        <v>-0.84233734451524211</v>
      </c>
      <c r="Z10">
        <f>LN('Bond Portfolio data'!S89/'Bond Portfolio data'!T89)</f>
        <v>-0.7448155690203565</v>
      </c>
      <c r="AA10" s="52">
        <f>LN('Bond Portfolio data'!EJ89/'Bond Portfolio data'!S89)</f>
        <v>0.61786482388362851</v>
      </c>
      <c r="AB10">
        <f>LN('Bond Portfolio data'!F89/AM10)</f>
        <v>0.62536872986554037</v>
      </c>
      <c r="AC10">
        <f>LN('Bond Portfolio data'!G89/AM10)</f>
        <v>1.2616060280258941</v>
      </c>
      <c r="AD10">
        <f>LN('Bond Portfolio data'!W89/AM10)</f>
        <v>1.7618372743232593</v>
      </c>
      <c r="AE10" s="52">
        <f>LN('Bond Portfolio data'!X89/AM10)</f>
        <v>2.5391423146286862</v>
      </c>
      <c r="AF10">
        <f>LN('Bond Portfolio data'!F89/'Bond Portfolio data'!G89)</f>
        <v>-0.63623729816035368</v>
      </c>
      <c r="AG10" s="52">
        <f>LN('Bond Portfolio data'!W89/'Bond Portfolio data'!X89)</f>
        <v>-0.77730504030542669</v>
      </c>
      <c r="AH10">
        <f>AH9+estimation_growth!AH10</f>
        <v>4.6714146417159119</v>
      </c>
      <c r="AI10" s="52">
        <f>AI9+estimation_growth!AI10</f>
        <v>4.6247887349938388</v>
      </c>
      <c r="AJ10" s="63">
        <v>255585</v>
      </c>
      <c r="AK10" s="67">
        <v>1725473.8047108597</v>
      </c>
      <c r="AM10">
        <f>AM9*(1+0.9*estimation_growth!F10+0.1*estimation_growth!G10)</f>
        <v>105.35251570931713</v>
      </c>
      <c r="AN10">
        <f>AM9*(1+0.96*estimation_growth!O10+0.04*estimation_growth!P10)</f>
        <v>105.44786694509837</v>
      </c>
      <c r="AO10" s="52">
        <f t="shared" si="2"/>
        <v>94.003323720602467</v>
      </c>
      <c r="AP10">
        <f t="shared" si="3"/>
        <v>6.7510761770481826</v>
      </c>
      <c r="AR10">
        <v>8</v>
      </c>
    </row>
    <row r="11" spans="1:44" ht="14.45" x14ac:dyDescent="0.25">
      <c r="A11" t="s">
        <v>378</v>
      </c>
      <c r="B11">
        <f>B10+estimation_growth!B11</f>
        <v>4.6355953036337763</v>
      </c>
      <c r="C11">
        <f>C10+estimation_growth!C11</f>
        <v>4.6396476758317089</v>
      </c>
      <c r="D11">
        <f>D10+estimation_growth!D11</f>
        <v>4.5858509064275017</v>
      </c>
      <c r="E11">
        <f>E10+estimation_growth!E11</f>
        <v>4.5883393830558052</v>
      </c>
      <c r="F11">
        <f>estimation_growth!F11</f>
        <v>6.3564669237647919E-3</v>
      </c>
      <c r="G11">
        <f>estimation_growth!G11</f>
        <v>2.7501218439693886E-3</v>
      </c>
      <c r="H11">
        <f>estimation_growth!H11</f>
        <v>8.7154432747018618E-3</v>
      </c>
      <c r="I11" s="60">
        <f>estimation_growth!I11</f>
        <v>9.2946104983315792E-3</v>
      </c>
      <c r="J11" s="61">
        <f>estimation_growth!J11</f>
        <v>1.7960320785791239E-2</v>
      </c>
      <c r="K11">
        <f>K10+estimation_growth!K11</f>
        <v>4.6482122217470367</v>
      </c>
      <c r="L11">
        <f>L10+estimation_growth!L11</f>
        <v>4.6574283299447607</v>
      </c>
      <c r="M11">
        <f>M10+estimation_growth!M11</f>
        <v>4.603086632673711</v>
      </c>
      <c r="N11">
        <f>N10+estimation_growth!N11</f>
        <v>4.6121642815795409</v>
      </c>
      <c r="O11">
        <f>estimation_growth!O11</f>
        <v>6.3966135537773076E-3</v>
      </c>
      <c r="P11">
        <f>estimation_growth!P11</f>
        <v>3.4176184013497892E-3</v>
      </c>
      <c r="Q11">
        <f>estimation_growth!Q11</f>
        <v>1.1717416335400294E-2</v>
      </c>
      <c r="R11">
        <f>estimation_growth!R11</f>
        <v>2.0262126554675186E-2</v>
      </c>
      <c r="S11" s="63">
        <f>estimation_growth!S11</f>
        <v>2.0414882283228186E-2</v>
      </c>
      <c r="T11" s="62">
        <f>'EU and others'!HU18</f>
        <v>-4.1611047957931379E-4</v>
      </c>
      <c r="U11">
        <f>LN('Bond Portfolio data'!EJ90/AN11*AO11)</f>
        <v>7.195059823410678</v>
      </c>
      <c r="V11">
        <f>LN('Bond Portfolio data'!EB90/AN11*AO11)</f>
        <v>8.0598244803788415</v>
      </c>
      <c r="W11">
        <f>LN('Bond Portfolio data'!S90/AM11)</f>
        <v>2.054876228999948</v>
      </c>
      <c r="X11" s="52">
        <f>LN('Bond Portfolio data'!T90/AM11)</f>
        <v>2.8093614387268753</v>
      </c>
      <c r="Y11">
        <f>LN('Bond Portfolio data'!EJ90/'Bond Portfolio data'!EB90)</f>
        <v>-0.86476465696816329</v>
      </c>
      <c r="Z11">
        <f>LN('Bond Portfolio data'!S90/'Bond Portfolio data'!T90)</f>
        <v>-0.75448520972692723</v>
      </c>
      <c r="AA11" s="52">
        <f>LN('Bond Portfolio data'!EJ90/'Bond Portfolio data'!S90)</f>
        <v>0.59754955477843241</v>
      </c>
      <c r="AB11">
        <f>LN('Bond Portfolio data'!F90/AM11)</f>
        <v>0.67104589417987037</v>
      </c>
      <c r="AC11">
        <f>LN('Bond Portfolio data'!G90/AM11)</f>
        <v>1.2891764607388978</v>
      </c>
      <c r="AD11">
        <f>LN('Bond Portfolio data'!W90/AM11)</f>
        <v>1.7663714633931</v>
      </c>
      <c r="AE11" s="52">
        <f>LN('Bond Portfolio data'!X90/AM11)</f>
        <v>2.5626019204635293</v>
      </c>
      <c r="AF11">
        <f>LN('Bond Portfolio data'!F90/'Bond Portfolio data'!G90)</f>
        <v>-0.61813056655902732</v>
      </c>
      <c r="AG11" s="52">
        <f>LN('Bond Portfolio data'!W90/'Bond Portfolio data'!X90)</f>
        <v>-0.7962304570704295</v>
      </c>
      <c r="AH11">
        <f>AH10+estimation_growth!AH11</f>
        <v>4.6754514885074521</v>
      </c>
      <c r="AI11" s="52">
        <f>AI10+estimation_growth!AI11</f>
        <v>4.6235045545893056</v>
      </c>
      <c r="AJ11" s="63">
        <v>256439</v>
      </c>
      <c r="AK11" s="67">
        <v>1729521.7932656372</v>
      </c>
      <c r="AM11">
        <f>AM10*(1+0.9*estimation_growth!F11+0.1*estimation_growth!G11)</f>
        <v>105.98419173809157</v>
      </c>
      <c r="AN11">
        <f>AM10*(1+0.96*estimation_growth!O11+0.04*estimation_growth!P11)</f>
        <v>106.01386125388414</v>
      </c>
      <c r="AO11" s="52">
        <f t="shared" si="2"/>
        <v>93.96420795248703</v>
      </c>
      <c r="AP11">
        <f t="shared" si="3"/>
        <v>6.7443789488558181</v>
      </c>
      <c r="AR11">
        <v>9</v>
      </c>
    </row>
    <row r="12" spans="1:44" ht="14.45" x14ac:dyDescent="0.25">
      <c r="A12" t="s">
        <v>379</v>
      </c>
      <c r="B12">
        <f>B11+estimation_growth!B12</f>
        <v>4.6452734772202362</v>
      </c>
      <c r="C12">
        <f>C11+estimation_growth!C12</f>
        <v>4.6504137972443083</v>
      </c>
      <c r="D12">
        <f>D11+estimation_growth!D12</f>
        <v>4.5939261052154636</v>
      </c>
      <c r="E12">
        <f>E11+estimation_growth!E12</f>
        <v>4.5910167381458447</v>
      </c>
      <c r="F12">
        <f>estimation_growth!F12</f>
        <v>4.7480441546152719E-3</v>
      </c>
      <c r="G12">
        <f>estimation_growth!G12</f>
        <v>9.13468945941176E-3</v>
      </c>
      <c r="H12">
        <f>estimation_growth!H12</f>
        <v>1.123556828693939E-2</v>
      </c>
      <c r="I12" s="60">
        <f>estimation_growth!I12</f>
        <v>8.052219498979829E-3</v>
      </c>
      <c r="J12" s="61">
        <f>estimation_growth!J12</f>
        <v>1.6154324029705736E-2</v>
      </c>
      <c r="K12">
        <f>K11+estimation_growth!K12</f>
        <v>4.6514468260036237</v>
      </c>
      <c r="L12">
        <f>L11+estimation_growth!L12</f>
        <v>4.6608573944570013</v>
      </c>
      <c r="M12">
        <f>M11+estimation_growth!M12</f>
        <v>4.5905161482713925</v>
      </c>
      <c r="N12">
        <f>N11+estimation_growth!N12</f>
        <v>4.6084202575275777</v>
      </c>
      <c r="O12">
        <f>estimation_growth!O12</f>
        <v>4.0548586426887344E-3</v>
      </c>
      <c r="P12">
        <f>estimation_growth!P12</f>
        <v>-3.2932612886294181E-4</v>
      </c>
      <c r="Q12">
        <f>estimation_growth!Q12</f>
        <v>1.8253632232418486E-2</v>
      </c>
      <c r="R12">
        <f>estimation_growth!R12</f>
        <v>2.0873429478043937E-2</v>
      </c>
      <c r="S12" s="63">
        <f>estimation_growth!S12</f>
        <v>2.0395562279951873E-2</v>
      </c>
      <c r="T12" s="62">
        <f>'EU and others'!HU19</f>
        <v>-5.9194333671868618E-2</v>
      </c>
      <c r="U12">
        <f>LN('Bond Portfolio data'!EJ91/AN12*AO12)</f>
        <v>7.1784363919945884</v>
      </c>
      <c r="V12">
        <f>LN('Bond Portfolio data'!EB91/AN12*AO12)</f>
        <v>8.0670283756070997</v>
      </c>
      <c r="W12">
        <f>LN('Bond Portfolio data'!S91/AM12)</f>
        <v>2.0875815336557388</v>
      </c>
      <c r="X12" s="52">
        <f>LN('Bond Portfolio data'!T91/AM12)</f>
        <v>2.8330789868987707</v>
      </c>
      <c r="Y12">
        <f>LN('Bond Portfolio data'!EJ91/'Bond Portfolio data'!EB91)</f>
        <v>-0.88859198361251102</v>
      </c>
      <c r="Z12">
        <f>LN('Bond Portfolio data'!S91/'Bond Portfolio data'!T91)</f>
        <v>-0.74549745324303196</v>
      </c>
      <c r="AA12" s="52">
        <f>LN('Bond Portfolio data'!EJ91/'Bond Portfolio data'!S91)</f>
        <v>0.60765827540443562</v>
      </c>
      <c r="AB12">
        <f>LN('Bond Portfolio data'!F91/AM12)</f>
        <v>0.71132810465325469</v>
      </c>
      <c r="AC12">
        <f>LN('Bond Portfolio data'!G91/AM12)</f>
        <v>1.2797805921670438</v>
      </c>
      <c r="AD12">
        <f>LN('Bond Portfolio data'!W91/AM12)</f>
        <v>1.7965299536432047</v>
      </c>
      <c r="AE12" s="52">
        <f>LN('Bond Portfolio data'!X91/AM12)</f>
        <v>2.5953939062645848</v>
      </c>
      <c r="AF12">
        <f>LN('Bond Portfolio data'!F91/'Bond Portfolio data'!G91)</f>
        <v>-0.56845248751378918</v>
      </c>
      <c r="AG12" s="52">
        <f>LN('Bond Portfolio data'!W91/'Bond Portfolio data'!X91)</f>
        <v>-0.7988639526213801</v>
      </c>
      <c r="AH12">
        <f>AH11+estimation_growth!AH12</f>
        <v>4.6847277172065027</v>
      </c>
      <c r="AI12" s="52">
        <f>AI11+estimation_growth!AI12</f>
        <v>4.6286314110413924</v>
      </c>
      <c r="AJ12" s="63">
        <v>257386</v>
      </c>
      <c r="AK12" s="67">
        <v>1733532.8273604149</v>
      </c>
      <c r="AM12">
        <f>AM11*(1+0.9*estimation_growth!F12+0.1*estimation_growth!G12)</f>
        <v>106.53390086586229</v>
      </c>
      <c r="AN12">
        <f>AM11*(1+0.96*estimation_growth!O12+0.04*estimation_growth!P12)</f>
        <v>106.39535648277142</v>
      </c>
      <c r="AO12" s="52">
        <f t="shared" si="2"/>
        <v>88.402059273734665</v>
      </c>
      <c r="AP12">
        <f t="shared" si="3"/>
        <v>6.7351480941481467</v>
      </c>
      <c r="AR12">
        <v>10</v>
      </c>
    </row>
    <row r="13" spans="1:44" ht="14.45" x14ac:dyDescent="0.25">
      <c r="A13" t="s">
        <v>380</v>
      </c>
      <c r="B13">
        <f>B12+estimation_growth!B13</f>
        <v>4.6552416682233275</v>
      </c>
      <c r="C13">
        <f>C12+estimation_growth!C13</f>
        <v>4.6622510367994501</v>
      </c>
      <c r="D13">
        <f>D12+estimation_growth!D13</f>
        <v>4.6240460291586203</v>
      </c>
      <c r="E13">
        <f>E12+estimation_growth!E13</f>
        <v>4.5936402485219698</v>
      </c>
      <c r="F13">
        <f>estimation_growth!F13</f>
        <v>6.7360250189905102E-3</v>
      </c>
      <c r="G13">
        <f>estimation_growth!G13</f>
        <v>-6.5351109774818283E-3</v>
      </c>
      <c r="H13">
        <f>estimation_growth!H13</f>
        <v>7.0363238423150065E-3</v>
      </c>
      <c r="I13" s="60">
        <f>estimation_growth!I13</f>
        <v>7.5148650198475497E-3</v>
      </c>
      <c r="J13" s="61">
        <f>estimation_growth!J13</f>
        <v>1.6440121927186579E-2</v>
      </c>
      <c r="K13">
        <f>K12+estimation_growth!K13</f>
        <v>4.6521250632709616</v>
      </c>
      <c r="L13">
        <f>L12+estimation_growth!L13</f>
        <v>4.664979573717785</v>
      </c>
      <c r="M13">
        <f>M12+estimation_growth!M13</f>
        <v>4.5763170156664099</v>
      </c>
      <c r="N13">
        <f>N12+estimation_growth!N13</f>
        <v>4.605610565569461</v>
      </c>
      <c r="O13">
        <f>estimation_growth!O13</f>
        <v>6.3942738983174454E-3</v>
      </c>
      <c r="P13">
        <f>estimation_growth!P13</f>
        <v>8.3434881182232225E-3</v>
      </c>
      <c r="Q13">
        <f>estimation_growth!Q13</f>
        <v>6.2339070917507037E-3</v>
      </c>
      <c r="R13">
        <f>estimation_growth!R13</f>
        <v>1.9887306799288407E-2</v>
      </c>
      <c r="S13" s="63">
        <f>estimation_growth!S13</f>
        <v>2.0006092091668481E-2</v>
      </c>
      <c r="T13" s="62">
        <f>'EU and others'!HU20</f>
        <v>6.5839743422692332E-2</v>
      </c>
      <c r="U13">
        <f>LN('Bond Portfolio data'!EJ92/AN13*AO13)</f>
        <v>7.2562933036588406</v>
      </c>
      <c r="V13">
        <f>LN('Bond Portfolio data'!EB92/AN13*AO13)</f>
        <v>8.1176869437952028</v>
      </c>
      <c r="W13">
        <f>LN('Bond Portfolio data'!S92/AM13)</f>
        <v>2.0920529808723001</v>
      </c>
      <c r="X13" s="52">
        <f>LN('Bond Portfolio data'!T92/AM13)</f>
        <v>2.852931052937854</v>
      </c>
      <c r="Y13">
        <f>LN('Bond Portfolio data'!EJ92/'Bond Portfolio data'!EB92)</f>
        <v>-0.86139364013636244</v>
      </c>
      <c r="Z13">
        <f>LN('Bond Portfolio data'!S92/'Bond Portfolio data'!T92)</f>
        <v>-0.76087807206555358</v>
      </c>
      <c r="AA13" s="52">
        <f>LN('Bond Portfolio data'!EJ92/'Bond Portfolio data'!S92)</f>
        <v>0.61963913017063565</v>
      </c>
      <c r="AB13">
        <f>LN('Bond Portfolio data'!F92/AM13)</f>
        <v>0.70354818458742852</v>
      </c>
      <c r="AC13">
        <f>LN('Bond Portfolio data'!G92/AM13)</f>
        <v>1.2991756408576616</v>
      </c>
      <c r="AD13">
        <f>LN('Bond Portfolio data'!W92/AM13)</f>
        <v>1.8051066356908969</v>
      </c>
      <c r="AE13" s="52">
        <f>LN('Bond Portfolio data'!X92/AM13)</f>
        <v>2.6153685589679987</v>
      </c>
      <c r="AF13">
        <f>LN('Bond Portfolio data'!F92/'Bond Portfolio data'!G92)</f>
        <v>-0.59562745627023295</v>
      </c>
      <c r="AG13" s="52">
        <f>LN('Bond Portfolio data'!W92/'Bond Portfolio data'!X92)</f>
        <v>-0.81026192327710178</v>
      </c>
      <c r="AH13">
        <f>AH12+estimation_growth!AH13</f>
        <v>4.6943648491220804</v>
      </c>
      <c r="AI13" s="52">
        <f>AI12+estimation_growth!AI13</f>
        <v>4.6264689617775323</v>
      </c>
      <c r="AJ13" s="63">
        <v>258277</v>
      </c>
      <c r="AK13" s="67">
        <v>1737463.2709797944</v>
      </c>
      <c r="AM13">
        <f>AM12*(1+0.9*estimation_growth!F13+0.1*estimation_growth!G13)</f>
        <v>107.11013329880285</v>
      </c>
      <c r="AN13">
        <f>AM12*(1+0.96*estimation_growth!O13+0.04*estimation_growth!P13)</f>
        <v>107.22341410323361</v>
      </c>
      <c r="AO13" s="52">
        <f t="shared" si="2"/>
        <v>94.222428174354988</v>
      </c>
      <c r="AP13">
        <f t="shared" si="3"/>
        <v>6.7271312233756566</v>
      </c>
      <c r="AR13">
        <v>11</v>
      </c>
    </row>
    <row r="14" spans="1:44" ht="14.45" x14ac:dyDescent="0.25">
      <c r="A14" t="s">
        <v>381</v>
      </c>
      <c r="B14">
        <f>B13+estimation_growth!B14</f>
        <v>4.6571109666126436</v>
      </c>
      <c r="C14">
        <f>C13+estimation_growth!C14</f>
        <v>4.6660328304094829</v>
      </c>
      <c r="D14">
        <f>D13+estimation_growth!D14</f>
        <v>4.6472638125863339</v>
      </c>
      <c r="E14">
        <f>E13+estimation_growth!E14</f>
        <v>4.5982296301380305</v>
      </c>
      <c r="F14">
        <f>estimation_growth!F14</f>
        <v>5.6720060752306622E-3</v>
      </c>
      <c r="G14">
        <f>estimation_growth!G14</f>
        <v>-6.7663663071879654E-3</v>
      </c>
      <c r="H14">
        <f>estimation_growth!H14</f>
        <v>-9.3808649121687182E-3</v>
      </c>
      <c r="I14" s="60">
        <f>estimation_growth!I14</f>
        <v>7.5148650198475497E-3</v>
      </c>
      <c r="J14" s="61">
        <f>estimation_growth!J14</f>
        <v>1.5343251077580167E-2</v>
      </c>
      <c r="K14">
        <f>K13+estimation_growth!K14</f>
        <v>4.6548475607932245</v>
      </c>
      <c r="L14">
        <f>L13+estimation_growth!L14</f>
        <v>4.6642612005696282</v>
      </c>
      <c r="M14">
        <f>M13+estimation_growth!M14</f>
        <v>4.5689499668940368</v>
      </c>
      <c r="N14">
        <f>N13+estimation_growth!N14</f>
        <v>4.6034479387568599</v>
      </c>
      <c r="O14">
        <f>estimation_growth!O14</f>
        <v>9.4938870172170953E-3</v>
      </c>
      <c r="P14">
        <f>estimation_growth!P14</f>
        <v>7.8680969986298253E-4</v>
      </c>
      <c r="Q14">
        <f>estimation_growth!Q14</f>
        <v>7.9381011428376318E-3</v>
      </c>
      <c r="R14">
        <f>estimation_growth!R14</f>
        <v>1.8051417744687326E-2</v>
      </c>
      <c r="S14" s="63">
        <f>estimation_growth!S14</f>
        <v>1.8854009659442061E-2</v>
      </c>
      <c r="T14" s="62">
        <f>'EU and others'!HU21</f>
        <v>3.8163705300417003E-2</v>
      </c>
      <c r="U14">
        <f>LN('Bond Portfolio data'!EJ93/AN14*AO14)</f>
        <v>7.2991362171797052</v>
      </c>
      <c r="V14">
        <f>LN('Bond Portfolio data'!EB93/AN14*AO14)</f>
        <v>8.1663701621420746</v>
      </c>
      <c r="W14">
        <f>LN('Bond Portfolio data'!S93/AM14)</f>
        <v>2.0957707461841579</v>
      </c>
      <c r="X14" s="52">
        <f>LN('Bond Portfolio data'!T93/AM14)</f>
        <v>2.8745679460397966</v>
      </c>
      <c r="Y14">
        <f>LN('Bond Portfolio data'!EJ93/'Bond Portfolio data'!EB93)</f>
        <v>-0.86723394496236939</v>
      </c>
      <c r="Z14">
        <f>LN('Bond Portfolio data'!S93/'Bond Portfolio data'!T93)</f>
        <v>-0.77879719985563867</v>
      </c>
      <c r="AA14" s="52">
        <f>LN('Bond Portfolio data'!EJ93/'Bond Portfolio data'!S93)</f>
        <v>0.6249393849789342</v>
      </c>
      <c r="AB14">
        <f>LN('Bond Portfolio data'!F93/AM14)</f>
        <v>0.7446102336724959</v>
      </c>
      <c r="AC14">
        <f>LN('Bond Portfolio data'!G93/AM14)</f>
        <v>1.3073943111669852</v>
      </c>
      <c r="AD14">
        <f>LN('Bond Portfolio data'!W93/AM14)</f>
        <v>1.7960976228000936</v>
      </c>
      <c r="AE14" s="52">
        <f>LN('Bond Portfolio data'!X93/AM14)</f>
        <v>2.6405732006993703</v>
      </c>
      <c r="AF14">
        <f>LN('Bond Portfolio data'!F93/'Bond Portfolio data'!G93)</f>
        <v>-0.56278407749448922</v>
      </c>
      <c r="AG14" s="52">
        <f>LN('Bond Portfolio data'!W93/'Bond Portfolio data'!X93)</f>
        <v>-0.84447557789927652</v>
      </c>
      <c r="AH14">
        <f>AH13+estimation_growth!AH14</f>
        <v>4.6962761836505873</v>
      </c>
      <c r="AI14" s="52">
        <f>AI13+estimation_growth!AI14</f>
        <v>4.61504991427514</v>
      </c>
      <c r="AJ14" s="63">
        <v>259039</v>
      </c>
      <c r="AK14" s="67">
        <v>1741483.7286291742</v>
      </c>
      <c r="AM14">
        <f>AM13*(1+0.9*estimation_growth!F14+0.1*estimation_growth!G14)</f>
        <v>107.58443505320234</v>
      </c>
      <c r="AN14">
        <f>AM13*(1+0.96*estimation_growth!O14+0.04*estimation_growth!P14)</f>
        <v>108.08972015425657</v>
      </c>
      <c r="AO14" s="52">
        <f t="shared" si="2"/>
        <v>97.818305155890769</v>
      </c>
      <c r="AP14">
        <f t="shared" si="3"/>
        <v>6.7228630771010316</v>
      </c>
      <c r="AR14">
        <v>12</v>
      </c>
    </row>
    <row r="15" spans="1:44" ht="14.45" x14ac:dyDescent="0.25">
      <c r="A15" t="s">
        <v>382</v>
      </c>
      <c r="B15">
        <f>B14+estimation_growth!B15</f>
        <v>4.6630355932887806</v>
      </c>
      <c r="C15">
        <f>C14+estimation_growth!C15</f>
        <v>4.6749721032867875</v>
      </c>
      <c r="D15">
        <f>D14+estimation_growth!D15</f>
        <v>4.6529099298928713</v>
      </c>
      <c r="E15">
        <f>E14+estimation_growth!E15</f>
        <v>4.6072013182523861</v>
      </c>
      <c r="F15">
        <f>estimation_growth!F15</f>
        <v>6.0565320501853037E-3</v>
      </c>
      <c r="G15">
        <f>estimation_growth!G15</f>
        <v>2.0689853313147211E-3</v>
      </c>
      <c r="H15">
        <f>estimation_growth!H15</f>
        <v>7.7997807409433406E-3</v>
      </c>
      <c r="I15" s="60">
        <f>estimation_growth!I15</f>
        <v>7.4170717777328754E-3</v>
      </c>
      <c r="J15" s="61">
        <f>estimation_growth!J15</f>
        <v>1.4649914335059577E-2</v>
      </c>
      <c r="K15">
        <f>K14+estimation_growth!K15</f>
        <v>4.6576666476242368</v>
      </c>
      <c r="L15">
        <f>L14+estimation_growth!L15</f>
        <v>4.6663283950292218</v>
      </c>
      <c r="M15">
        <f>M14+estimation_growth!M15</f>
        <v>4.5537595683061411</v>
      </c>
      <c r="N15">
        <f>N14+estimation_growth!N15</f>
        <v>4.6013392757893428</v>
      </c>
      <c r="O15">
        <f>estimation_growth!O15</f>
        <v>3.4452615458435178E-3</v>
      </c>
      <c r="P15">
        <f>estimation_growth!P15</f>
        <v>-9.0446268893592061E-3</v>
      </c>
      <c r="Q15">
        <f>estimation_growth!Q15</f>
        <v>1.2282567436390607E-2</v>
      </c>
      <c r="R15">
        <f>estimation_growth!R15</f>
        <v>1.6051108858444296E-2</v>
      </c>
      <c r="S15" s="63">
        <f>estimation_growth!S15</f>
        <v>1.8585220652022727E-2</v>
      </c>
      <c r="T15" s="62">
        <f>'EU and others'!HU22</f>
        <v>-3.5556770095034232E-2</v>
      </c>
      <c r="U15">
        <f>LN('Bond Portfolio data'!EJ94/AN15*AO15)</f>
        <v>7.3656036945266461</v>
      </c>
      <c r="V15">
        <f>LN('Bond Portfolio data'!EB94/AN15*AO15)</f>
        <v>8.228467349203882</v>
      </c>
      <c r="W15">
        <f>LN('Bond Portfolio data'!S94/AM15)</f>
        <v>2.10778218599956</v>
      </c>
      <c r="X15" s="52">
        <f>LN('Bond Portfolio data'!T94/AM15)</f>
        <v>2.8922000288246092</v>
      </c>
      <c r="Y15">
        <f>LN('Bond Portfolio data'!EJ94/'Bond Portfolio data'!EB94)</f>
        <v>-0.86286365467723636</v>
      </c>
      <c r="Z15">
        <f>LN('Bond Portfolio data'!S94/'Bond Portfolio data'!T94)</f>
        <v>-0.78441784282504945</v>
      </c>
      <c r="AA15" s="52">
        <f>LN('Bond Portfolio data'!EJ94/'Bond Portfolio data'!S94)</f>
        <v>0.70821359146220408</v>
      </c>
      <c r="AB15">
        <f>LN('Bond Portfolio data'!F94/AM15)</f>
        <v>0.8001028847935574</v>
      </c>
      <c r="AC15">
        <f>LN('Bond Portfolio data'!G94/AM15)</f>
        <v>1.2973701267615796</v>
      </c>
      <c r="AD15">
        <f>LN('Bond Portfolio data'!W94/AM15)</f>
        <v>1.7924589870676535</v>
      </c>
      <c r="AE15" s="52">
        <f>LN('Bond Portfolio data'!X94/AM15)</f>
        <v>2.6653708868571413</v>
      </c>
      <c r="AF15">
        <f>LN('Bond Portfolio data'!F94/'Bond Portfolio data'!G94)</f>
        <v>-0.49726724196802208</v>
      </c>
      <c r="AG15" s="52">
        <f>LN('Bond Portfolio data'!W94/'Bond Portfolio data'!X94)</f>
        <v>-0.87291189978948791</v>
      </c>
      <c r="AH15">
        <f>AH14+estimation_growth!AH15</f>
        <v>4.703389801153822</v>
      </c>
      <c r="AI15" s="52">
        <f>AI14+estimation_growth!AI15</f>
        <v>4.6161664593544032</v>
      </c>
      <c r="AJ15" s="63">
        <v>259826</v>
      </c>
      <c r="AK15" s="67">
        <v>1745396.530348554</v>
      </c>
      <c r="AM15">
        <f>AM14*(1+0.9*estimation_growth!F15+0.1*estimation_growth!G15)</f>
        <v>108.19312383610334</v>
      </c>
      <c r="AN15">
        <f>AM14*(1+0.96*estimation_growth!O15+0.04*estimation_growth!P15)</f>
        <v>107.90134286657529</v>
      </c>
      <c r="AO15" s="52">
        <f t="shared" si="2"/>
        <v>94.340202168376862</v>
      </c>
      <c r="AP15">
        <f t="shared" si="3"/>
        <v>6.7175591755580815</v>
      </c>
      <c r="AR15">
        <v>13</v>
      </c>
    </row>
    <row r="16" spans="1:44" ht="14.45" x14ac:dyDescent="0.25">
      <c r="A16" t="s">
        <v>383</v>
      </c>
      <c r="B16">
        <f>B15+estimation_growth!B16</f>
        <v>4.6678971231937272</v>
      </c>
      <c r="C16">
        <f>C15+estimation_growth!C16</f>
        <v>4.6859534799272318</v>
      </c>
      <c r="D16">
        <f>D15+estimation_growth!D16</f>
        <v>4.6461307535838197</v>
      </c>
      <c r="E16">
        <f>E15+estimation_growth!E16</f>
        <v>4.6130055492104418</v>
      </c>
      <c r="F16">
        <f>estimation_growth!F16</f>
        <v>6.006273419182584E-3</v>
      </c>
      <c r="G16">
        <f>estimation_growth!G16</f>
        <v>-9.3052849500079304E-3</v>
      </c>
      <c r="H16">
        <f>estimation_growth!H16</f>
        <v>1.2437591553773331E-3</v>
      </c>
      <c r="I16" s="60">
        <f>estimation_growth!I16</f>
        <v>7.5637509640957834E-3</v>
      </c>
      <c r="J16" s="61">
        <f>estimation_growth!J16</f>
        <v>1.376324358997838E-2</v>
      </c>
      <c r="K16">
        <f>K15+estimation_growth!K16</f>
        <v>4.6628726741510897</v>
      </c>
      <c r="L16">
        <f>L15+estimation_growth!L16</f>
        <v>4.6719400497347259</v>
      </c>
      <c r="M16">
        <f>M15+estimation_growth!M16</f>
        <v>4.5503551258981005</v>
      </c>
      <c r="N16">
        <f>N15+estimation_growth!N16</f>
        <v>4.6023113980508432</v>
      </c>
      <c r="O16">
        <f>estimation_growth!O16</f>
        <v>5.8351113834570045E-3</v>
      </c>
      <c r="P16">
        <f>estimation_growth!P16</f>
        <v>-3.2928225534314998E-3</v>
      </c>
      <c r="Q16">
        <f>estimation_growth!Q16</f>
        <v>9.4238877704667309E-3</v>
      </c>
      <c r="R16">
        <f>estimation_growth!R16</f>
        <v>1.5035710105293143E-2</v>
      </c>
      <c r="S16" s="63">
        <f>estimation_growth!S16</f>
        <v>1.7142650056224618E-2</v>
      </c>
      <c r="T16" s="62">
        <f>'EU and others'!HU23</f>
        <v>1.8568042298925218E-2</v>
      </c>
      <c r="U16">
        <f>LN('Bond Portfolio data'!EJ95/AN16*AO16)</f>
        <v>7.3694818341569679</v>
      </c>
      <c r="V16">
        <f>LN('Bond Portfolio data'!EB95/AN16*AO16)</f>
        <v>8.2719264743381924</v>
      </c>
      <c r="W16">
        <f>LN('Bond Portfolio data'!S95/AM16)</f>
        <v>2.1179839161642904</v>
      </c>
      <c r="X16" s="52">
        <f>LN('Bond Portfolio data'!T95/AM16)</f>
        <v>2.9067735350794663</v>
      </c>
      <c r="Y16">
        <f>LN('Bond Portfolio data'!EJ95/'Bond Portfolio data'!EB95)</f>
        <v>-0.90244464018122528</v>
      </c>
      <c r="Z16">
        <f>LN('Bond Portfolio data'!S95/'Bond Portfolio data'!T95)</f>
        <v>-0.78878961891517585</v>
      </c>
      <c r="AA16" s="52">
        <f>LN('Bond Portfolio data'!EJ95/'Bond Portfolio data'!S95)</f>
        <v>0.68718269025231649</v>
      </c>
      <c r="AB16">
        <f>LN('Bond Portfolio data'!F95/AM16)</f>
        <v>0.89693876148056051</v>
      </c>
      <c r="AC16">
        <f>LN('Bond Portfolio data'!G95/AM16)</f>
        <v>1.2959890061173198</v>
      </c>
      <c r="AD16">
        <f>LN('Bond Portfolio data'!W95/AM16)</f>
        <v>1.7685374027410896</v>
      </c>
      <c r="AE16" s="52">
        <f>LN('Bond Portfolio data'!X95/AM16)</f>
        <v>2.6839663547479087</v>
      </c>
      <c r="AF16">
        <f>LN('Bond Portfolio data'!F95/'Bond Portfolio data'!G95)</f>
        <v>-0.39905024463675931</v>
      </c>
      <c r="AG16" s="52">
        <f>LN('Bond Portfolio data'!W95/'Bond Portfolio data'!X95)</f>
        <v>-0.91542895200681929</v>
      </c>
      <c r="AH16">
        <f>AH15+estimation_growth!AH16</f>
        <v>4.7093625590411952</v>
      </c>
      <c r="AI16" s="52">
        <f>AI15+estimation_growth!AI16</f>
        <v>4.618306737515689</v>
      </c>
      <c r="AJ16" s="63">
        <v>260714</v>
      </c>
      <c r="AK16" s="67">
        <v>1749334.0583979336</v>
      </c>
      <c r="AM16">
        <f>AM15*(1+0.9*estimation_growth!F16+0.1*estimation_growth!G16)</f>
        <v>108.67730078686229</v>
      </c>
      <c r="AN16">
        <f>AM15*(1+0.96*estimation_growth!O16+0.04*estimation_growth!P16)</f>
        <v>108.7849395771391</v>
      </c>
      <c r="AO16" s="52">
        <f t="shared" si="2"/>
        <v>96.091915032728437</v>
      </c>
      <c r="AP16">
        <f t="shared" si="3"/>
        <v>6.7097818237529765</v>
      </c>
      <c r="AR16">
        <v>14</v>
      </c>
    </row>
    <row r="17" spans="1:44" ht="14.45" x14ac:dyDescent="0.25">
      <c r="A17" t="s">
        <v>384</v>
      </c>
      <c r="B17">
        <f>B16+estimation_growth!B17</f>
        <v>4.6811612724480138</v>
      </c>
      <c r="C17">
        <f>C16+estimation_growth!C17</f>
        <v>4.6947656824585788</v>
      </c>
      <c r="D17">
        <f>D16+estimation_growth!D17</f>
        <v>4.6972539783368941</v>
      </c>
      <c r="E17">
        <f>E16+estimation_growth!E17</f>
        <v>4.6181403241576806</v>
      </c>
      <c r="F17">
        <f>estimation_growth!F17</f>
        <v>5.20203749349335E-3</v>
      </c>
      <c r="G17">
        <f>estimation_growth!G17</f>
        <v>-6.0424496800077776E-3</v>
      </c>
      <c r="H17">
        <f>estimation_growth!H17</f>
        <v>8.892090234071226E-3</v>
      </c>
      <c r="I17" s="60">
        <f>estimation_growth!I17</f>
        <v>7.392619016770352E-3</v>
      </c>
      <c r="J17" s="61">
        <f>estimation_growth!J17</f>
        <v>1.3739247205797334E-2</v>
      </c>
      <c r="K17">
        <f>K16+estimation_growth!K17</f>
        <v>4.6698251150992691</v>
      </c>
      <c r="L17">
        <f>L16+estimation_growth!L17</f>
        <v>4.6833224697012659</v>
      </c>
      <c r="M17">
        <f>M16+estimation_growth!M17</f>
        <v>4.5450334744945344</v>
      </c>
      <c r="N17">
        <f>N16+estimation_growth!N17</f>
        <v>4.6020003363832425</v>
      </c>
      <c r="O17">
        <f>estimation_growth!O17</f>
        <v>5.3175793902618222E-3</v>
      </c>
      <c r="P17">
        <f>estimation_growth!P17</f>
        <v>-7.313727083001208E-4</v>
      </c>
      <c r="Q17">
        <f>estimation_growth!Q17</f>
        <v>7.570833294368323E-3</v>
      </c>
      <c r="R17">
        <f>estimation_growth!R17</f>
        <v>1.3810102491295329E-2</v>
      </c>
      <c r="S17" s="63">
        <f>estimation_growth!S17</f>
        <v>1.5847446926194664E-2</v>
      </c>
      <c r="T17" s="62">
        <f>'EU and others'!HU24</f>
        <v>1.2321765105147809E-2</v>
      </c>
      <c r="U17">
        <f>LN('Bond Portfolio data'!EJ96/AN17*AO17)</f>
        <v>7.3956952129403577</v>
      </c>
      <c r="V17">
        <f>LN('Bond Portfolio data'!EB96/AN17*AO17)</f>
        <v>8.2985601772230506</v>
      </c>
      <c r="W17">
        <f>LN('Bond Portfolio data'!S96/AM17)</f>
        <v>2.1533563502744553</v>
      </c>
      <c r="X17" s="52">
        <f>LN('Bond Portfolio data'!T96/AM17)</f>
        <v>2.9137526309941171</v>
      </c>
      <c r="Y17">
        <f>LN('Bond Portfolio data'!EJ96/'Bond Portfolio data'!EB96)</f>
        <v>-0.90286496428269325</v>
      </c>
      <c r="Z17">
        <f>LN('Bond Portfolio data'!S96/'Bond Portfolio data'!T96)</f>
        <v>-0.76039628071966159</v>
      </c>
      <c r="AA17" s="52">
        <f>LN('Bond Portfolio data'!EJ96/'Bond Portfolio data'!S96)</f>
        <v>0.66578069678313667</v>
      </c>
      <c r="AB17">
        <f>LN('Bond Portfolio data'!F96/AM17)</f>
        <v>0.94955411093569975</v>
      </c>
      <c r="AC17">
        <f>LN('Bond Portfolio data'!G96/AM17)</f>
        <v>1.3425793247329438</v>
      </c>
      <c r="AD17">
        <f>LN('Bond Portfolio data'!W96/AM17)</f>
        <v>1.796608298148721</v>
      </c>
      <c r="AE17" s="52">
        <f>LN('Bond Portfolio data'!X96/AM17)</f>
        <v>2.6808096911390047</v>
      </c>
      <c r="AF17">
        <f>LN('Bond Portfolio data'!F96/'Bond Portfolio data'!G96)</f>
        <v>-0.39302521379724387</v>
      </c>
      <c r="AG17" s="52">
        <f>LN('Bond Portfolio data'!W96/'Bond Portfolio data'!X96)</f>
        <v>-0.88420139299028355</v>
      </c>
      <c r="AH17">
        <f>AH16+estimation_growth!AH17</f>
        <v>4.7147325160057116</v>
      </c>
      <c r="AI17" s="52">
        <f>AI16+estimation_growth!AI17</f>
        <v>4.6204868900999854</v>
      </c>
      <c r="AJ17" s="63">
        <v>261547</v>
      </c>
      <c r="AK17" s="67">
        <v>1753121.416950268</v>
      </c>
      <c r="AM17">
        <f>AM16*(1+0.9*estimation_growth!F17+0.1*estimation_growth!G17)</f>
        <v>109.12044212877235</v>
      </c>
      <c r="AN17">
        <f>AM16*(1+0.96*estimation_growth!O17+0.04*estimation_growth!P17)</f>
        <v>109.22890561024936</v>
      </c>
      <c r="AO17" s="52">
        <f t="shared" si="2"/>
        <v>97.275937038265525</v>
      </c>
      <c r="AP17">
        <f t="shared" si="3"/>
        <v>6.7028924703791972</v>
      </c>
      <c r="AR17">
        <v>15</v>
      </c>
    </row>
    <row r="18" spans="1:44" ht="14.45" x14ac:dyDescent="0.25">
      <c r="A18" t="s">
        <v>385</v>
      </c>
      <c r="B18">
        <f>B17+estimation_growth!B18</f>
        <v>4.6909233811359012</v>
      </c>
      <c r="C18">
        <f>C17+estimation_growth!C18</f>
        <v>4.7061721615580563</v>
      </c>
      <c r="D18">
        <f>D17+estimation_growth!D18</f>
        <v>4.7350927122763062</v>
      </c>
      <c r="E18">
        <f>E17+estimation_growth!E18</f>
        <v>4.6222344798338852</v>
      </c>
      <c r="F18">
        <f>estimation_growth!F18</f>
        <v>4.8336725200393005E-3</v>
      </c>
      <c r="G18">
        <f>estimation_growth!G18</f>
        <v>-1.2803092459909848E-3</v>
      </c>
      <c r="H18">
        <f>estimation_growth!H18</f>
        <v>-4.6748429099068289E-3</v>
      </c>
      <c r="I18" s="60">
        <f>estimation_growth!I18</f>
        <v>7.9301689331967573E-3</v>
      </c>
      <c r="J18" s="61">
        <f>estimation_growth!J18</f>
        <v>1.4841321609057934E-2</v>
      </c>
      <c r="K18">
        <f>K17+estimation_growth!K18</f>
        <v>4.6805559212351922</v>
      </c>
      <c r="L18">
        <f>L17+estimation_growth!L18</f>
        <v>4.6862870219429293</v>
      </c>
      <c r="M18">
        <f>M17+estimation_growth!M18</f>
        <v>4.555391340535353</v>
      </c>
      <c r="N18">
        <f>N17+estimation_growth!N18</f>
        <v>4.6014417719002143</v>
      </c>
      <c r="O18">
        <f>estimation_growth!O18</f>
        <v>-1.9362462716393831E-3</v>
      </c>
      <c r="P18">
        <f>estimation_growth!P18</f>
        <v>-5.7140466760965299E-3</v>
      </c>
      <c r="Q18">
        <f>estimation_growth!Q18</f>
        <v>1.0896298168004274E-2</v>
      </c>
      <c r="R18">
        <f>estimation_growth!R18</f>
        <v>1.3153255589094748E-2</v>
      </c>
      <c r="S18" s="63">
        <f>estimation_growth!S18</f>
        <v>1.5747939919287468E-2</v>
      </c>
      <c r="T18" s="62">
        <f>'EU and others'!HU25</f>
        <v>3.4308594396364606E-2</v>
      </c>
      <c r="U18">
        <f>LN('Bond Portfolio data'!EJ97/AN18*AO18)</f>
        <v>7.3700032689724733</v>
      </c>
      <c r="V18">
        <f>LN('Bond Portfolio data'!EB97/AN18*AO18)</f>
        <v>8.3674125900528935</v>
      </c>
      <c r="W18">
        <f>LN('Bond Portfolio data'!S97/AM18)</f>
        <v>2.1585735005433202</v>
      </c>
      <c r="X18" s="52">
        <f>LN('Bond Portfolio data'!T97/AM18)</f>
        <v>2.9309615209910804</v>
      </c>
      <c r="Y18">
        <f>LN('Bond Portfolio data'!EJ97/'Bond Portfolio data'!EB97)</f>
        <v>-0.99740932108041969</v>
      </c>
      <c r="Z18">
        <f>LN('Bond Portfolio data'!S97/'Bond Portfolio data'!T97)</f>
        <v>-0.77238802044776045</v>
      </c>
      <c r="AA18" s="52">
        <f>LN('Bond Portfolio data'!EJ97/'Bond Portfolio data'!S97)</f>
        <v>0.59384201256335289</v>
      </c>
      <c r="AB18">
        <f>LN('Bond Portfolio data'!F97/AM18)</f>
        <v>0.94000078088075989</v>
      </c>
      <c r="AC18">
        <f>LN('Bond Portfolio data'!G97/AM18)</f>
        <v>1.3711810856182962</v>
      </c>
      <c r="AD18">
        <f>LN('Bond Portfolio data'!W97/AM18)</f>
        <v>1.8080909952611008</v>
      </c>
      <c r="AE18" s="52">
        <f>LN('Bond Portfolio data'!X97/AM18)</f>
        <v>2.6950085093285638</v>
      </c>
      <c r="AF18">
        <f>LN('Bond Portfolio data'!F97/'Bond Portfolio data'!G97)</f>
        <v>-0.43118030473753655</v>
      </c>
      <c r="AG18" s="52">
        <f>LN('Bond Portfolio data'!W97/'Bond Portfolio data'!X97)</f>
        <v>-0.88691751406746311</v>
      </c>
      <c r="AH18">
        <f>AH17+estimation_growth!AH18</f>
        <v>4.7210112726809577</v>
      </c>
      <c r="AI18" s="52">
        <f>AI17+estimation_growth!AI18</f>
        <v>4.6080093685888723</v>
      </c>
      <c r="AJ18" s="63">
        <v>262250</v>
      </c>
      <c r="AK18" s="67">
        <v>1756977.5330326024</v>
      </c>
      <c r="AM18">
        <f>AM17*(1+0.9*estimation_growth!F18+0.1*estimation_growth!G18)</f>
        <v>109.58117857191711</v>
      </c>
      <c r="AN18">
        <f>AM17*(1+0.96*estimation_growth!O18+0.04*estimation_growth!P18)</f>
        <v>108.89266866952453</v>
      </c>
      <c r="AO18" s="52">
        <f t="shared" si="2"/>
        <v>100.61333770663768</v>
      </c>
      <c r="AP18">
        <f t="shared" si="3"/>
        <v>6.6996283433083024</v>
      </c>
      <c r="AR18">
        <v>16</v>
      </c>
    </row>
    <row r="19" spans="1:44" ht="14.45" x14ac:dyDescent="0.25">
      <c r="A19" t="s">
        <v>386</v>
      </c>
      <c r="B19">
        <f>B18+estimation_growth!B19</f>
        <v>4.7044949306803598</v>
      </c>
      <c r="C19">
        <f>C18+estimation_growth!C19</f>
        <v>4.7138897840215215</v>
      </c>
      <c r="D19">
        <f>D18+estimation_growth!D19</f>
        <v>4.7829539032895019</v>
      </c>
      <c r="E19">
        <f>E18+estimation_growth!E19</f>
        <v>4.6340406538291479</v>
      </c>
      <c r="F19">
        <f>estimation_growth!F19</f>
        <v>4.9735415274856365E-3</v>
      </c>
      <c r="G19">
        <f>estimation_growth!G19</f>
        <v>1.0686203052832965E-2</v>
      </c>
      <c r="H19">
        <f>estimation_growth!H19</f>
        <v>7.9605915282225936E-3</v>
      </c>
      <c r="I19" s="60">
        <f>estimation_growth!I19</f>
        <v>9.7077230934874414E-3</v>
      </c>
      <c r="J19" s="61">
        <f>estimation_growth!J19</f>
        <v>1.7248576121943859E-2</v>
      </c>
      <c r="K19">
        <f>K18+estimation_growth!K19</f>
        <v>4.6857162360545841</v>
      </c>
      <c r="L19">
        <f>L18+estimation_growth!L19</f>
        <v>4.6911526999441167</v>
      </c>
      <c r="M19">
        <f>M18+estimation_growth!M19</f>
        <v>4.5683724217631463</v>
      </c>
      <c r="N19">
        <f>N18+estimation_growth!N19</f>
        <v>4.6041707294608099</v>
      </c>
      <c r="O19">
        <f>estimation_growth!O19</f>
        <v>4.4185879448885882E-3</v>
      </c>
      <c r="P19">
        <f>estimation_growth!P19</f>
        <v>1.092536214792466E-2</v>
      </c>
      <c r="Q19">
        <f>estimation_growth!Q19</f>
        <v>1.5900703261377248E-2</v>
      </c>
      <c r="R19">
        <f>estimation_growth!R19</f>
        <v>1.286261964325619E-2</v>
      </c>
      <c r="S19" s="63">
        <f>estimation_growth!S19</f>
        <v>1.7528143092401027E-2</v>
      </c>
      <c r="T19" s="62">
        <f>'EU and others'!HU26</f>
        <v>-2.7290469079941874E-2</v>
      </c>
      <c r="U19">
        <f>LN('Bond Portfolio data'!EJ98/AN19*AO19)</f>
        <v>7.3677097382252583</v>
      </c>
      <c r="V19">
        <f>LN('Bond Portfolio data'!EB98/AN19*AO19)</f>
        <v>8.3610133736687722</v>
      </c>
      <c r="W19">
        <f>LN('Bond Portfolio data'!S98/AM19)</f>
        <v>2.161429568869619</v>
      </c>
      <c r="X19" s="52">
        <f>LN('Bond Portfolio data'!T98/AM19)</f>
        <v>2.9375568267225964</v>
      </c>
      <c r="Y19">
        <f>LN('Bond Portfolio data'!EJ98/'Bond Portfolio data'!EB98)</f>
        <v>-0.99330363544351341</v>
      </c>
      <c r="Z19">
        <f>LN('Bond Portfolio data'!S98/'Bond Portfolio data'!T98)</f>
        <v>-0.77612725785297709</v>
      </c>
      <c r="AA19" s="52">
        <f>LN('Bond Portfolio data'!EJ98/'Bond Portfolio data'!S98)</f>
        <v>0.62180356489170774</v>
      </c>
      <c r="AB19">
        <f>LN('Bond Portfolio data'!F98/AM19)</f>
        <v>0.96209433453297821</v>
      </c>
      <c r="AC19">
        <f>LN('Bond Portfolio data'!G98/AM19)</f>
        <v>1.3674611888422536</v>
      </c>
      <c r="AD19">
        <f>LN('Bond Portfolio data'!W98/AM19)</f>
        <v>1.8027604921864309</v>
      </c>
      <c r="AE19" s="52">
        <f>LN('Bond Portfolio data'!X98/AM19)</f>
        <v>2.7043310118884003</v>
      </c>
      <c r="AF19">
        <f>LN('Bond Portfolio data'!F98/'Bond Portfolio data'!G98)</f>
        <v>-0.40536685430927549</v>
      </c>
      <c r="AG19" s="52">
        <f>LN('Bond Portfolio data'!W98/'Bond Portfolio data'!X98)</f>
        <v>-0.90157051970196922</v>
      </c>
      <c r="AH19">
        <f>AH18+estimation_growth!AH19</f>
        <v>4.7268785115449958</v>
      </c>
      <c r="AI19" s="52">
        <f>AI18+estimation_growth!AI19</f>
        <v>4.613842643677569</v>
      </c>
      <c r="AJ19" s="63">
        <v>263020</v>
      </c>
      <c r="AK19" s="67">
        <v>1760766.6202649369</v>
      </c>
      <c r="AM19">
        <f>AM18*(1+0.9*estimation_growth!F19+0.1*estimation_growth!G19)</f>
        <v>110.18878513244833</v>
      </c>
      <c r="AN19">
        <f>AM18*(1+0.96*estimation_growth!O19+0.04*estimation_growth!P19)</f>
        <v>110.09389344597646</v>
      </c>
      <c r="AO19" s="52">
        <f t="shared" si="2"/>
        <v>97.867552524924932</v>
      </c>
      <c r="AP19">
        <f t="shared" si="3"/>
        <v>6.694421033628382</v>
      </c>
      <c r="AR19">
        <v>17</v>
      </c>
    </row>
    <row r="20" spans="1:44" ht="14.45" x14ac:dyDescent="0.25">
      <c r="A20" t="s">
        <v>387</v>
      </c>
      <c r="B20">
        <f>B19+estimation_growth!B20</f>
        <v>4.7103775676807835</v>
      </c>
      <c r="C20">
        <f>C19+estimation_growth!C20</f>
        <v>4.7216112204468814</v>
      </c>
      <c r="D20">
        <f>D19+estimation_growth!D20</f>
        <v>4.7664048265728685</v>
      </c>
      <c r="E20">
        <f>E19+estimation_growth!E20</f>
        <v>4.6399292483865615</v>
      </c>
      <c r="F20">
        <f>estimation_growth!F20</f>
        <v>5.3951601654693704E-3</v>
      </c>
      <c r="G20">
        <f>estimation_growth!G20</f>
        <v>1.5522660219690287E-2</v>
      </c>
      <c r="H20">
        <f>estimation_growth!H20</f>
        <v>-9.126009759388154E-4</v>
      </c>
      <c r="I20" s="60">
        <f>estimation_growth!I20</f>
        <v>1.1040801473436668E-2</v>
      </c>
      <c r="J20" s="61">
        <f>estimation_growth!J20</f>
        <v>1.7841800330548274E-2</v>
      </c>
      <c r="K20">
        <f>K19+estimation_growth!K20</f>
        <v>4.6970258995999625</v>
      </c>
      <c r="L20">
        <f>L19+estimation_growth!L20</f>
        <v>4.7017077420100559</v>
      </c>
      <c r="M20">
        <f>M19+estimation_growth!M20</f>
        <v>4.5767443537652852</v>
      </c>
      <c r="N20">
        <f>N19+estimation_growth!N20</f>
        <v>4.6062782834643077</v>
      </c>
      <c r="O20">
        <f>estimation_growth!O20</f>
        <v>3.3797294962724729E-3</v>
      </c>
      <c r="P20">
        <f>estimation_growth!P20</f>
        <v>2.2658186008801934E-3</v>
      </c>
      <c r="Q20">
        <f>estimation_growth!Q20</f>
        <v>7.2775425504711163E-3</v>
      </c>
      <c r="R20">
        <f>estimation_growth!R20</f>
        <v>1.3016883163441184E-2</v>
      </c>
      <c r="S20" s="63">
        <f>estimation_growth!S20</f>
        <v>1.9116552449596425E-2</v>
      </c>
      <c r="T20" s="62">
        <f>'EU and others'!HU27</f>
        <v>-4.2143845769738932E-2</v>
      </c>
      <c r="U20">
        <f>LN('Bond Portfolio data'!EJ99/AN20*AO20)</f>
        <v>7.3886032099973749</v>
      </c>
      <c r="V20">
        <f>LN('Bond Portfolio data'!EB99/AN20*AO20)</f>
        <v>8.3688701953688156</v>
      </c>
      <c r="W20">
        <f>LN('Bond Portfolio data'!S99/AM20)</f>
        <v>2.1605555536062502</v>
      </c>
      <c r="X20" s="52">
        <f>LN('Bond Portfolio data'!T99/AM20)</f>
        <v>2.9486864977474387</v>
      </c>
      <c r="Y20">
        <f>LN('Bond Portfolio data'!EJ99/'Bond Portfolio data'!EB99)</f>
        <v>-0.98026698537144141</v>
      </c>
      <c r="Z20">
        <f>LN('Bond Portfolio data'!S99/'Bond Portfolio data'!T99)</f>
        <v>-0.78813094414118856</v>
      </c>
      <c r="AA20" s="52">
        <f>LN('Bond Portfolio data'!EJ99/'Bond Portfolio data'!S99)</f>
        <v>0.68443241802553789</v>
      </c>
      <c r="AB20">
        <f>LN('Bond Portfolio data'!F99/AM20)</f>
        <v>0.94140521879904193</v>
      </c>
      <c r="AC20">
        <f>LN('Bond Portfolio data'!G99/AM20)</f>
        <v>1.425957967074104</v>
      </c>
      <c r="AD20">
        <f>LN('Bond Portfolio data'!W99/AM20)</f>
        <v>1.8103154042995875</v>
      </c>
      <c r="AE20" s="52">
        <f>LN('Bond Portfolio data'!X99/AM20)</f>
        <v>2.7026376896722648</v>
      </c>
      <c r="AF20">
        <f>LN('Bond Portfolio data'!F99/'Bond Portfolio data'!G99)</f>
        <v>-0.48455274827506195</v>
      </c>
      <c r="AG20" s="52">
        <f>LN('Bond Portfolio data'!W99/'Bond Portfolio data'!X99)</f>
        <v>-0.89232228537267733</v>
      </c>
      <c r="AH20">
        <f>AH19+estimation_growth!AH20</f>
        <v>4.7321902807828549</v>
      </c>
      <c r="AI20" s="52">
        <f>AI19+estimation_growth!AI20</f>
        <v>4.6305252258814855</v>
      </c>
      <c r="AJ20" s="63">
        <v>263870</v>
      </c>
      <c r="AK20" s="67">
        <v>1764601.6143072715</v>
      </c>
      <c r="AM20">
        <f>AM19*(1+0.9*estimation_growth!F20+0.1*estimation_growth!G20)</f>
        <v>110.89486496941673</v>
      </c>
      <c r="AN20">
        <f>AM19*(1+0.96*estimation_growth!O20+0.04*estimation_growth!P20)</f>
        <v>110.55628380018655</v>
      </c>
      <c r="AO20" s="52">
        <f t="shared" si="2"/>
        <v>93.743037485452675</v>
      </c>
      <c r="AP20">
        <f t="shared" si="3"/>
        <v>6.6873900568737312</v>
      </c>
      <c r="AR20">
        <v>18</v>
      </c>
    </row>
    <row r="21" spans="1:44" ht="14.45" x14ac:dyDescent="0.25">
      <c r="A21" t="s">
        <v>388</v>
      </c>
      <c r="B21">
        <f>B20+estimation_growth!B21</f>
        <v>4.7216620883435709</v>
      </c>
      <c r="C21">
        <f>C20+estimation_growth!C21</f>
        <v>4.732312700925057</v>
      </c>
      <c r="D21">
        <f>D20+estimation_growth!D21</f>
        <v>4.8066637353685566</v>
      </c>
      <c r="E21">
        <f>E20+estimation_growth!E21</f>
        <v>4.6496114880383335</v>
      </c>
      <c r="F21">
        <f>estimation_growth!F21</f>
        <v>5.4872226393500867E-3</v>
      </c>
      <c r="G21">
        <f>estimation_growth!G21</f>
        <v>3.0059759530027819E-3</v>
      </c>
      <c r="H21">
        <f>estimation_growth!H21</f>
        <v>5.9868887793479431E-3</v>
      </c>
      <c r="I21" s="60">
        <f>estimation_growth!I21</f>
        <v>1.2681715137287108E-2</v>
      </c>
      <c r="J21" s="61">
        <f>estimation_growth!J21</f>
        <v>1.9048771580523205E-2</v>
      </c>
      <c r="K21">
        <f>K20+estimation_growth!K21</f>
        <v>4.7026314062912116</v>
      </c>
      <c r="L21">
        <f>L20+estimation_growth!L21</f>
        <v>4.7062611944879151</v>
      </c>
      <c r="M21">
        <f>M20+estimation_growth!M21</f>
        <v>4.5893034641162087</v>
      </c>
      <c r="N21">
        <f>N20+estimation_growth!N21</f>
        <v>4.609602298987026</v>
      </c>
      <c r="O21">
        <f>estimation_growth!O21</f>
        <v>6.319186870043814E-3</v>
      </c>
      <c r="P21">
        <f>estimation_growth!P21</f>
        <v>2.6617333766831702E-3</v>
      </c>
      <c r="Q21">
        <f>estimation_growth!Q21</f>
        <v>1.6645383481673447E-2</v>
      </c>
      <c r="R21">
        <f>estimation_growth!R21</f>
        <v>1.339558771544902E-2</v>
      </c>
      <c r="S21" s="63">
        <f>estimation_growth!S21</f>
        <v>1.9584350834312536E-2</v>
      </c>
      <c r="T21" s="62">
        <f>'EU and others'!HU28</f>
        <v>-9.9750100013078942E-3</v>
      </c>
      <c r="U21">
        <f>LN('Bond Portfolio data'!EJ100/AN21*AO21)</f>
        <v>7.3923188545623191</v>
      </c>
      <c r="V21">
        <f>LN('Bond Portfolio data'!EB100/AN21*AO21)</f>
        <v>8.3829115237411607</v>
      </c>
      <c r="W21">
        <f>LN('Bond Portfolio data'!S100/AM21)</f>
        <v>2.1704278412624718</v>
      </c>
      <c r="X21" s="52">
        <f>LN('Bond Portfolio data'!T100/AM21)</f>
        <v>2.953904605631569</v>
      </c>
      <c r="Y21">
        <f>LN('Bond Portfolio data'!EJ100/'Bond Portfolio data'!EB100)</f>
        <v>-0.99059266917884092</v>
      </c>
      <c r="Z21">
        <f>LN('Bond Portfolio data'!S100/'Bond Portfolio data'!T100)</f>
        <v>-0.78347676436909708</v>
      </c>
      <c r="AA21" s="52">
        <f>LN('Bond Portfolio data'!EJ100/'Bond Portfolio data'!S100)</f>
        <v>0.69228720463088256</v>
      </c>
      <c r="AB21">
        <f>LN('Bond Portfolio data'!F100/AM21)</f>
        <v>0.95093213391477738</v>
      </c>
      <c r="AC21">
        <f>LN('Bond Portfolio data'!G100/AM21)</f>
        <v>1.4381435269405325</v>
      </c>
      <c r="AD21">
        <f>LN('Bond Portfolio data'!W100/AM21)</f>
        <v>1.8203325085951518</v>
      </c>
      <c r="AE21" s="52">
        <f>LN('Bond Portfolio data'!X100/AM21)</f>
        <v>2.7059034517467437</v>
      </c>
      <c r="AF21">
        <f>LN('Bond Portfolio data'!F100/'Bond Portfolio data'!G100)</f>
        <v>-0.48721139302575517</v>
      </c>
      <c r="AG21" s="52">
        <f>LN('Bond Portfolio data'!W100/'Bond Portfolio data'!X100)</f>
        <v>-0.88557094315159179</v>
      </c>
      <c r="AH21">
        <f>AH20+estimation_growth!AH21</f>
        <v>4.7368492806905715</v>
      </c>
      <c r="AI21" s="52">
        <f>AI20+estimation_growth!AI21</f>
        <v>4.6214641901644447</v>
      </c>
      <c r="AJ21" s="63">
        <v>264678</v>
      </c>
      <c r="AK21" s="67">
        <v>1768211.8962686358</v>
      </c>
      <c r="AM21">
        <f>AM20*(1+0.9*estimation_growth!F21+0.1*estimation_growth!G21)</f>
        <v>111.47585403144075</v>
      </c>
      <c r="AN21">
        <f>AM20*(1+0.96*estimation_growth!O21+0.04*estimation_growth!P21)</f>
        <v>111.57940663163562</v>
      </c>
      <c r="AO21" s="52">
        <f t="shared" si="2"/>
        <v>92.80794974898231</v>
      </c>
      <c r="AP21">
        <f t="shared" si="3"/>
        <v>6.6806152996041819</v>
      </c>
      <c r="AR21">
        <v>19</v>
      </c>
    </row>
    <row r="22" spans="1:44" ht="14.45" x14ac:dyDescent="0.25">
      <c r="A22" t="s">
        <v>389</v>
      </c>
      <c r="B22">
        <f>B21+estimation_growth!B22</f>
        <v>4.7250782808274643</v>
      </c>
      <c r="C22">
        <f>C21+estimation_growth!C22</f>
        <v>4.7349547514486403</v>
      </c>
      <c r="D22">
        <f>D21+estimation_growth!D22</f>
        <v>4.8174199694263624</v>
      </c>
      <c r="E22">
        <f>E21+estimation_growth!E22</f>
        <v>4.6510993385740171</v>
      </c>
      <c r="F22">
        <f>estimation_growth!F22</f>
        <v>5.7246819744838362E-3</v>
      </c>
      <c r="G22">
        <f>estimation_growth!G22</f>
        <v>1.2408775833257835E-2</v>
      </c>
      <c r="H22">
        <f>estimation_growth!H22</f>
        <v>3.3802063791226189E-3</v>
      </c>
      <c r="I22" s="60">
        <f>estimation_growth!I22</f>
        <v>1.4218851468827731E-2</v>
      </c>
      <c r="J22" s="61">
        <f>estimation_growth!J22</f>
        <v>1.8197237580005909E-2</v>
      </c>
      <c r="K22">
        <f>K21+estimation_growth!K22</f>
        <v>4.7104649264199097</v>
      </c>
      <c r="L22">
        <f>L21+estimation_growth!L22</f>
        <v>4.7113420798010575</v>
      </c>
      <c r="M22">
        <f>M21+estimation_growth!M22</f>
        <v>4.5746013184793588</v>
      </c>
      <c r="N22">
        <f>N21+estimation_growth!N22</f>
        <v>4.6096383087700037</v>
      </c>
      <c r="O22">
        <f>estimation_growth!O22</f>
        <v>3.3160250481258286E-3</v>
      </c>
      <c r="P22">
        <f>estimation_growth!P22</f>
        <v>6.7130088326429046E-3</v>
      </c>
      <c r="Q22">
        <f>estimation_growth!Q22</f>
        <v>3.3593742758396107E-3</v>
      </c>
      <c r="R22">
        <f>estimation_growth!R22</f>
        <v>1.4267544259095821E-2</v>
      </c>
      <c r="S22" s="63">
        <f>estimation_growth!S22</f>
        <v>1.9595226618602579E-2</v>
      </c>
      <c r="T22" s="62">
        <f>'EU and others'!HU29</f>
        <v>-1.8474000254139273E-2</v>
      </c>
      <c r="U22">
        <f>LN('Bond Portfolio data'!EJ101/AN22*AO22)</f>
        <v>7.3786261291263386</v>
      </c>
      <c r="V22">
        <f>LN('Bond Portfolio data'!EB101/AN22*AO22)</f>
        <v>8.4333401682034612</v>
      </c>
      <c r="W22">
        <f>LN('Bond Portfolio data'!S101/AM22)</f>
        <v>2.178457087265528</v>
      </c>
      <c r="X22" s="52">
        <f>LN('Bond Portfolio data'!T101/AM22)</f>
        <v>2.9713176088561246</v>
      </c>
      <c r="Y22">
        <f>LN('Bond Portfolio data'!EJ101/'Bond Portfolio data'!EB101)</f>
        <v>-1.0547140390771228</v>
      </c>
      <c r="Z22">
        <f>LN('Bond Portfolio data'!S101/'Bond Portfolio data'!T101)</f>
        <v>-0.79286052159059628</v>
      </c>
      <c r="AA22" s="52">
        <f>LN('Bond Portfolio data'!EJ101/'Bond Portfolio data'!S101)</f>
        <v>0.68535673416610288</v>
      </c>
      <c r="AB22">
        <f>LN('Bond Portfolio data'!F101/AM22)</f>
        <v>0.9721699597820731</v>
      </c>
      <c r="AC22">
        <f>LN('Bond Portfolio data'!G101/AM22)</f>
        <v>1.4952869749223658</v>
      </c>
      <c r="AD22">
        <f>LN('Bond Portfolio data'!W101/AM22)</f>
        <v>1.8227723588343179</v>
      </c>
      <c r="AE22" s="52">
        <f>LN('Bond Portfolio data'!X101/AM22)</f>
        <v>2.7118431849682429</v>
      </c>
      <c r="AF22">
        <f>LN('Bond Portfolio data'!F101/'Bond Portfolio data'!G101)</f>
        <v>-0.52311701514029274</v>
      </c>
      <c r="AG22" s="52">
        <f>LN('Bond Portfolio data'!W101/'Bond Portfolio data'!X101)</f>
        <v>-0.88907082613392474</v>
      </c>
      <c r="AH22">
        <f>AH21+estimation_growth!AH22</f>
        <v>4.7380146508307153</v>
      </c>
      <c r="AI22" s="52">
        <f>AI21+estimation_growth!AI22</f>
        <v>4.6235045545893056</v>
      </c>
      <c r="AJ22" s="63">
        <v>265388</v>
      </c>
      <c r="AK22" s="67">
        <v>1771943.52519</v>
      </c>
      <c r="AM22">
        <f>AM21*(1+0.9*estimation_growth!F22+0.1*estimation_growth!G22)</f>
        <v>112.18852935073804</v>
      </c>
      <c r="AN22">
        <f>AM21*(1+0.96*estimation_growth!O22+0.04*estimation_growth!P22)</f>
        <v>111.86065802241062</v>
      </c>
      <c r="AO22" s="52">
        <f t="shared" si="2"/>
        <v>91.093415661733474</v>
      </c>
      <c r="AP22">
        <f t="shared" si="3"/>
        <v>6.6768034922076351</v>
      </c>
      <c r="AR22">
        <v>20</v>
      </c>
    </row>
    <row r="23" spans="1:44" ht="14.45" x14ac:dyDescent="0.25">
      <c r="A23" t="s">
        <v>390</v>
      </c>
      <c r="B23">
        <f>B22+estimation_growth!B23</f>
        <v>4.728561880767824</v>
      </c>
      <c r="C23">
        <f>C22+estimation_growth!C23</f>
        <v>4.7438858655436267</v>
      </c>
      <c r="D23">
        <f>D22+estimation_growth!D23</f>
        <v>4.7964410790571019</v>
      </c>
      <c r="E23">
        <f>E22+estimation_growth!E23</f>
        <v>4.645039952275372</v>
      </c>
      <c r="F23">
        <f>estimation_growth!F23</f>
        <v>4.3885754231327567E-3</v>
      </c>
      <c r="G23">
        <f>estimation_growth!G23</f>
        <v>1.1191266789347232E-2</v>
      </c>
      <c r="H23">
        <f>estimation_growth!H23</f>
        <v>6.6399349386623285E-3</v>
      </c>
      <c r="I23" s="60">
        <f>estimation_growth!I23</f>
        <v>1.4721704756447407E-2</v>
      </c>
      <c r="J23" s="61">
        <f>estimation_growth!J23</f>
        <v>1.6154324029705736E-2</v>
      </c>
      <c r="K23">
        <f>K22+estimation_growth!K23</f>
        <v>4.7186811173404761</v>
      </c>
      <c r="L23">
        <f>L22+estimation_growth!L23</f>
        <v>4.7245631238539367</v>
      </c>
      <c r="M23">
        <f>M22+estimation_growth!M23</f>
        <v>4.5847048269100368</v>
      </c>
      <c r="N23">
        <f>N22+estimation_growth!N23</f>
        <v>4.6149640332858635</v>
      </c>
      <c r="O23">
        <f>estimation_growth!O23</f>
        <v>5.9908589624057314E-3</v>
      </c>
      <c r="P23">
        <f>estimation_growth!P23</f>
        <v>-1.0043760022339587E-2</v>
      </c>
      <c r="Q23">
        <f>estimation_growth!Q23</f>
        <v>8.0886611107371196E-3</v>
      </c>
      <c r="R23">
        <f>estimation_growth!R23</f>
        <v>1.3991874920500136E-2</v>
      </c>
      <c r="S23" s="63">
        <f>estimation_growth!S23</f>
        <v>1.8243607168336284E-2</v>
      </c>
      <c r="T23" s="62">
        <f>'EU and others'!HU30</f>
        <v>-5.8153491460791511E-2</v>
      </c>
      <c r="U23">
        <f>LN('Bond Portfolio data'!EJ102/AN23*AO23)</f>
        <v>7.4196762575570183</v>
      </c>
      <c r="V23">
        <f>LN('Bond Portfolio data'!EB102/AN23*AO23)</f>
        <v>8.4750615262786848</v>
      </c>
      <c r="W23">
        <f>LN('Bond Portfolio data'!S102/AM23)</f>
        <v>2.1989123668024466</v>
      </c>
      <c r="X23" s="52">
        <f>LN('Bond Portfolio data'!T102/AM23)</f>
        <v>2.9794475847475863</v>
      </c>
      <c r="Y23">
        <f>LN('Bond Portfolio data'!EJ102/'Bond Portfolio data'!EB102)</f>
        <v>-1.055385268721666</v>
      </c>
      <c r="Z23">
        <f>LN('Bond Portfolio data'!S102/'Bond Portfolio data'!T102)</f>
        <v>-0.78053521794513925</v>
      </c>
      <c r="AA23" s="52">
        <f>LN('Bond Portfolio data'!EJ102/'Bond Portfolio data'!S102)</f>
        <v>0.76907050020323242</v>
      </c>
      <c r="AB23">
        <f>LN('Bond Portfolio data'!F102/AM23)</f>
        <v>1.0326423740502515</v>
      </c>
      <c r="AC23">
        <f>LN('Bond Portfolio data'!G102/AM23)</f>
        <v>1.570115918421106</v>
      </c>
      <c r="AD23">
        <f>LN('Bond Portfolio data'!W102/AM23)</f>
        <v>1.8256335178642213</v>
      </c>
      <c r="AE23" s="52">
        <f>LN('Bond Portfolio data'!X102/AM23)</f>
        <v>2.699328167369174</v>
      </c>
      <c r="AF23">
        <f>LN('Bond Portfolio data'!F102/'Bond Portfolio data'!G102)</f>
        <v>-0.53747354437085459</v>
      </c>
      <c r="AG23" s="52">
        <f>LN('Bond Portfolio data'!W102/'Bond Portfolio data'!X102)</f>
        <v>-0.87369464950495268</v>
      </c>
      <c r="AH23">
        <f>AH22+estimation_growth!AH23</f>
        <v>4.7425691325330073</v>
      </c>
      <c r="AI23" s="52">
        <f>AI22+estimation_growth!AI23</f>
        <v>4.6287195750264614</v>
      </c>
      <c r="AJ23" s="63">
        <v>266142</v>
      </c>
      <c r="AK23" s="67">
        <v>1775525.33345</v>
      </c>
      <c r="AM23">
        <f>AM22*(1+0.9*estimation_growth!F23+0.1*estimation_growth!G23)</f>
        <v>112.75719556740435</v>
      </c>
      <c r="AN23">
        <f>AM22*(1+0.96*estimation_growth!O23+0.04*estimation_growth!P23)</f>
        <v>112.78867899437411</v>
      </c>
      <c r="AO23" s="52">
        <f t="shared" si="2"/>
        <v>85.796015491914517</v>
      </c>
      <c r="AP23">
        <f t="shared" si="3"/>
        <v>6.6713458734435003</v>
      </c>
      <c r="AR23">
        <v>21</v>
      </c>
    </row>
    <row r="24" spans="1:44" ht="14.45" x14ac:dyDescent="0.25">
      <c r="A24" t="s">
        <v>391</v>
      </c>
      <c r="B24">
        <f>B23+estimation_growth!B24</f>
        <v>4.7370908219919077</v>
      </c>
      <c r="C24">
        <f>C23+estimation_growth!C24</f>
        <v>4.7530123357503964</v>
      </c>
      <c r="D24">
        <f>D23+estimation_growth!D24</f>
        <v>4.790505569344238</v>
      </c>
      <c r="E24">
        <f>E23+estimation_growth!E24</f>
        <v>4.6525892720681679</v>
      </c>
      <c r="F24">
        <f>estimation_growth!F24</f>
        <v>4.7403837249664349E-3</v>
      </c>
      <c r="G24">
        <f>estimation_growth!G24</f>
        <v>-8.0914903324886822E-3</v>
      </c>
      <c r="H24">
        <f>estimation_growth!H24</f>
        <v>5.7718477618502462E-3</v>
      </c>
      <c r="I24" s="60">
        <f>estimation_growth!I24</f>
        <v>1.4194887410651003E-2</v>
      </c>
      <c r="J24" s="61">
        <f>estimation_growth!J24</f>
        <v>1.5438772340321538E-2</v>
      </c>
      <c r="K24">
        <f>K23+estimation_growth!K24</f>
        <v>4.7274710754115103</v>
      </c>
      <c r="L24">
        <f>L23+estimation_growth!L24</f>
        <v>4.7298475477686024</v>
      </c>
      <c r="M24">
        <f>M23+estimation_growth!M24</f>
        <v>4.5918319309627309</v>
      </c>
      <c r="N24">
        <f>N23+estimation_growth!N24</f>
        <v>4.6151604590727038</v>
      </c>
      <c r="O24">
        <f>estimation_growth!O24</f>
        <v>4.0542260508697548E-3</v>
      </c>
      <c r="P24">
        <f>estimation_growth!P24</f>
        <v>1.2932289906024918E-2</v>
      </c>
      <c r="Q24">
        <f>estimation_growth!Q24</f>
        <v>1.1195997703049788E-2</v>
      </c>
      <c r="R24">
        <f>estimation_growth!R24</f>
        <v>1.3349086967399337E-2</v>
      </c>
      <c r="S24" s="63">
        <f>estimation_growth!S24</f>
        <v>1.7719005677693467E-2</v>
      </c>
      <c r="T24" s="62">
        <f>'EU and others'!HU31</f>
        <v>3.4382475874599888E-2</v>
      </c>
      <c r="U24">
        <f>LN('Bond Portfolio data'!EJ103/AN24*AO24)</f>
        <v>7.4279808866767638</v>
      </c>
      <c r="V24">
        <f>LN('Bond Portfolio data'!EB103/AN24*AO24)</f>
        <v>8.4510367025693274</v>
      </c>
      <c r="W24">
        <f>LN('Bond Portfolio data'!S103/AM24)</f>
        <v>2.1998429330374423</v>
      </c>
      <c r="X24" s="52">
        <f>LN('Bond Portfolio data'!T103/AM24)</f>
        <v>2.9907061038640932</v>
      </c>
      <c r="Y24">
        <f>LN('Bond Portfolio data'!EJ103/'Bond Portfolio data'!EB103)</f>
        <v>-1.0230558158925636</v>
      </c>
      <c r="Z24">
        <f>LN('Bond Portfolio data'!S103/'Bond Portfolio data'!T103)</f>
        <v>-0.79086317082665103</v>
      </c>
      <c r="AA24" s="52">
        <f>LN('Bond Portfolio data'!EJ103/'Bond Portfolio data'!S103)</f>
        <v>0.74330920267838474</v>
      </c>
      <c r="AB24">
        <f>LN('Bond Portfolio data'!F103/AM24)</f>
        <v>1.0646883183842024</v>
      </c>
      <c r="AC24">
        <f>LN('Bond Portfolio data'!G103/AM24)</f>
        <v>1.6462396821147631</v>
      </c>
      <c r="AD24">
        <f>LN('Bond Portfolio data'!W103/AM24)</f>
        <v>1.8121601353969412</v>
      </c>
      <c r="AE24" s="52">
        <f>LN('Bond Portfolio data'!X103/AM24)</f>
        <v>2.6886833424798939</v>
      </c>
      <c r="AF24">
        <f>LN('Bond Portfolio data'!F103/'Bond Portfolio data'!G103)</f>
        <v>-0.58155136373056071</v>
      </c>
      <c r="AG24" s="52">
        <f>LN('Bond Portfolio data'!W103/'Bond Portfolio data'!X103)</f>
        <v>-0.8765232070829525</v>
      </c>
      <c r="AH24">
        <f>AH23+estimation_growth!AH24</f>
        <v>4.7475720898054945</v>
      </c>
      <c r="AI24" s="52">
        <f>AI23+estimation_growth!AI24</f>
        <v>4.6259828706037727</v>
      </c>
      <c r="AJ24" s="63">
        <v>267000</v>
      </c>
      <c r="AK24" s="67">
        <v>1779129.43417</v>
      </c>
      <c r="AM24">
        <f>AM23*(1+0.9*estimation_growth!F24+0.1*estimation_growth!G24)</f>
        <v>113.14701932888566</v>
      </c>
      <c r="AN24">
        <f>AM23*(1+0.96*estimation_growth!O24+0.04*estimation_growth!P24)</f>
        <v>113.25438135039177</v>
      </c>
      <c r="AO24" s="52">
        <f t="shared" si="2"/>
        <v>88.745894924702057</v>
      </c>
      <c r="AP24">
        <f t="shared" si="3"/>
        <v>6.6634061204868917</v>
      </c>
      <c r="AR24">
        <v>22</v>
      </c>
    </row>
    <row r="25" spans="1:44" ht="14.45" x14ac:dyDescent="0.25">
      <c r="A25" t="s">
        <v>392</v>
      </c>
      <c r="B25">
        <f>B24+estimation_growth!B25</f>
        <v>4.7441577132862136</v>
      </c>
      <c r="C25">
        <f>C24+estimation_growth!C25</f>
        <v>4.7600148782824334</v>
      </c>
      <c r="D25">
        <f>D24+estimation_growth!D25</f>
        <v>4.8151247819348963</v>
      </c>
      <c r="E25">
        <f>E24+estimation_growth!E25</f>
        <v>4.6528258836670773</v>
      </c>
      <c r="F25">
        <f>estimation_growth!F25</f>
        <v>4.9157680754241539E-3</v>
      </c>
      <c r="G25">
        <f>estimation_growth!G25</f>
        <v>-1.0348458540468286E-2</v>
      </c>
      <c r="H25">
        <f>estimation_growth!H25</f>
        <v>1.0017006546024554E-2</v>
      </c>
      <c r="I25" s="60">
        <f>estimation_growth!I25</f>
        <v>1.4003113763540798E-2</v>
      </c>
      <c r="J25" s="61">
        <f>estimation_growth!J25</f>
        <v>1.4410502809858228E-2</v>
      </c>
      <c r="K25">
        <f>K24+estimation_growth!K25</f>
        <v>4.7324155775986751</v>
      </c>
      <c r="L25">
        <f>L24+estimation_growth!L25</f>
        <v>4.7356941995334241</v>
      </c>
      <c r="M25">
        <f>M24+estimation_growth!M25</f>
        <v>4.6023793986820136</v>
      </c>
      <c r="N25">
        <f>N24+estimation_growth!N25</f>
        <v>4.6172899601840038</v>
      </c>
      <c r="O25">
        <f>estimation_growth!O25</f>
        <v>5.0025920389401065E-3</v>
      </c>
      <c r="P25">
        <f>estimation_growth!P25</f>
        <v>4.1335730106587462E-3</v>
      </c>
      <c r="Q25">
        <f>estimation_growth!Q25</f>
        <v>1.4334399599018645E-2</v>
      </c>
      <c r="R25">
        <f>estimation_growth!R25</f>
        <v>1.281246222639032E-2</v>
      </c>
      <c r="S25" s="63">
        <f>estimation_growth!S25</f>
        <v>1.7029542627147398E-2</v>
      </c>
      <c r="T25" s="62">
        <f>'EU and others'!HU32</f>
        <v>1.6723865492538452E-2</v>
      </c>
      <c r="U25">
        <f>LN('Bond Portfolio data'!EJ104/AN25*AO25)</f>
        <v>7.3980680581578691</v>
      </c>
      <c r="V25">
        <f>LN('Bond Portfolio data'!EB104/AN25*AO25)</f>
        <v>8.4413979343262877</v>
      </c>
      <c r="W25">
        <f>LN('Bond Portfolio data'!S104/AM25)</f>
        <v>2.1919771718293974</v>
      </c>
      <c r="X25" s="52">
        <f>LN('Bond Portfolio data'!T104/AM25)</f>
        <v>2.9985718467039089</v>
      </c>
      <c r="Y25">
        <f>LN('Bond Portfolio data'!EJ104/'Bond Portfolio data'!EB104)</f>
        <v>-1.043329876168418</v>
      </c>
      <c r="Z25">
        <f>LN('Bond Portfolio data'!S104/'Bond Portfolio data'!T104)</f>
        <v>-0.80659467487451153</v>
      </c>
      <c r="AA25" s="52">
        <f>LN('Bond Portfolio data'!EJ104/'Bond Portfolio data'!S104)</f>
        <v>0.70530006969508907</v>
      </c>
      <c r="AB25">
        <f>LN('Bond Portfolio data'!F104/AM25)</f>
        <v>1.0691792861599474</v>
      </c>
      <c r="AC25">
        <f>LN('Bond Portfolio data'!G104/AM25)</f>
        <v>1.6969895532949846</v>
      </c>
      <c r="AD25">
        <f>LN('Bond Portfolio data'!W104/AM25)</f>
        <v>1.798388987565384</v>
      </c>
      <c r="AE25" s="52">
        <f>LN('Bond Portfolio data'!X104/AM25)</f>
        <v>2.6809789953814773</v>
      </c>
      <c r="AF25">
        <f>LN('Bond Portfolio data'!F104/'Bond Portfolio data'!G104)</f>
        <v>-0.62781026713503707</v>
      </c>
      <c r="AG25" s="52">
        <f>LN('Bond Portfolio data'!W104/'Bond Portfolio data'!X104)</f>
        <v>-0.88259000781609354</v>
      </c>
      <c r="AH25">
        <f>AH24+estimation_growth!AH25</f>
        <v>4.7545601583372283</v>
      </c>
      <c r="AI25" s="52">
        <f>AI24+estimation_growth!AI25</f>
        <v>4.6169696005719452</v>
      </c>
      <c r="AJ25" s="63">
        <v>267820</v>
      </c>
      <c r="AK25" s="67">
        <v>1782773.01602</v>
      </c>
      <c r="AM25">
        <f>AM24*(1+0.9*estimation_growth!F25+0.1*estimation_growth!G25)</f>
        <v>113.53051365993711</v>
      </c>
      <c r="AN25">
        <f>AM24*(1+0.96*estimation_growth!O25+0.04*estimation_growth!P25)</f>
        <v>113.70911463049853</v>
      </c>
      <c r="AO25" s="52">
        <f t="shared" si="2"/>
        <v>90.230069334437715</v>
      </c>
      <c r="AP25">
        <f t="shared" si="3"/>
        <v>6.6566089762527065</v>
      </c>
      <c r="AR25">
        <v>23</v>
      </c>
    </row>
    <row r="26" spans="1:44" ht="14.45" x14ac:dyDescent="0.25">
      <c r="A26" t="s">
        <v>393</v>
      </c>
      <c r="B26">
        <f>B25+estimation_growth!B26</f>
        <v>4.7507016365120975</v>
      </c>
      <c r="C26">
        <f>C25+estimation_growth!C26</f>
        <v>4.7692509750073668</v>
      </c>
      <c r="D26">
        <f>D25+estimation_growth!D26</f>
        <v>4.8302645890584897</v>
      </c>
      <c r="E26">
        <f>E25+estimation_growth!E26</f>
        <v>4.6470538869845033</v>
      </c>
      <c r="F26">
        <f>estimation_growth!F26</f>
        <v>5.403180110906014E-3</v>
      </c>
      <c r="G26">
        <f>estimation_growth!G26</f>
        <v>-3.6659364979394482E-3</v>
      </c>
      <c r="H26">
        <f>estimation_growth!H26</f>
        <v>1.4739294867482045E-2</v>
      </c>
      <c r="I26" s="60">
        <f>estimation_growth!I26</f>
        <v>1.3138783004829735E-2</v>
      </c>
      <c r="J26" s="61">
        <f>estimation_growth!J26</f>
        <v>1.4458398676410189E-2</v>
      </c>
      <c r="K26">
        <f>K25+estimation_growth!K26</f>
        <v>4.7394975807972584</v>
      </c>
      <c r="L26">
        <f>L25+estimation_growth!L26</f>
        <v>4.7439954154010948</v>
      </c>
      <c r="M26">
        <f>M25+estimation_growth!M26</f>
        <v>4.6010474293308548</v>
      </c>
      <c r="N26">
        <f>N25+estimation_growth!N26</f>
        <v>4.6165123461379389</v>
      </c>
      <c r="O26">
        <f>estimation_growth!O26</f>
        <v>2.1440677472693943E-3</v>
      </c>
      <c r="P26">
        <f>estimation_growth!P26</f>
        <v>1.0183314630737015E-2</v>
      </c>
      <c r="Q26">
        <f>estimation_growth!Q26</f>
        <v>1.6528090625233533E-3</v>
      </c>
      <c r="R26">
        <f>estimation_growth!R26</f>
        <v>1.1552010464536355E-2</v>
      </c>
      <c r="S26" s="63">
        <f>estimation_growth!S26</f>
        <v>1.6593688509165316E-2</v>
      </c>
      <c r="T26" s="62">
        <f>'EU and others'!HU33</f>
        <v>2.4021933018869235E-2</v>
      </c>
      <c r="U26">
        <f>LN('Bond Portfolio data'!EJ105/AN26*AO26)</f>
        <v>7.4285655877881203</v>
      </c>
      <c r="V26">
        <f>LN('Bond Portfolio data'!EB105/AN26*AO26)</f>
        <v>8.4493421931926758</v>
      </c>
      <c r="W26">
        <f>LN('Bond Portfolio data'!S105/AM26)</f>
        <v>2.212043759165411</v>
      </c>
      <c r="X26" s="52">
        <f>LN('Bond Portfolio data'!T105/AM26)</f>
        <v>3.0067292126910812</v>
      </c>
      <c r="Y26">
        <f>LN('Bond Portfolio data'!EJ105/'Bond Portfolio data'!EB105)</f>
        <v>-1.0207766054045553</v>
      </c>
      <c r="Z26">
        <f>LN('Bond Portfolio data'!S105/'Bond Portfolio data'!T105)</f>
        <v>-0.79468545352567022</v>
      </c>
      <c r="AA26" s="52">
        <f>LN('Bond Portfolio data'!EJ105/'Bond Portfolio data'!S105)</f>
        <v>0.68839756133874552</v>
      </c>
      <c r="AB26">
        <f>LN('Bond Portfolio data'!F105/AM26)</f>
        <v>1.1311049763119474</v>
      </c>
      <c r="AC26">
        <f>LN('Bond Portfolio data'!G105/AM26)</f>
        <v>1.7556274540370136</v>
      </c>
      <c r="AD26">
        <f>LN('Bond Portfolio data'!W105/AM26)</f>
        <v>1.7976233687673879</v>
      </c>
      <c r="AE26" s="52">
        <f>LN('Bond Portfolio data'!X105/AM26)</f>
        <v>2.6695917186693312</v>
      </c>
      <c r="AF26">
        <f>LN('Bond Portfolio data'!F105/'Bond Portfolio data'!G105)</f>
        <v>-0.62452247772506631</v>
      </c>
      <c r="AG26" s="52">
        <f>LN('Bond Portfolio data'!W105/'Bond Portfolio data'!X105)</f>
        <v>-0.87196834990194327</v>
      </c>
      <c r="AH26">
        <f>AH25+estimation_growth!AH26</f>
        <v>4.7597835211782344</v>
      </c>
      <c r="AI26" s="52">
        <f>AI25+estimation_growth!AI26</f>
        <v>4.6190636555597973</v>
      </c>
      <c r="AJ26" s="63">
        <v>268487</v>
      </c>
      <c r="AK26" s="67">
        <v>1786349.09042</v>
      </c>
      <c r="AM26">
        <f>AM25*(1+0.9*estimation_growth!F26+0.1*estimation_growth!G26)</f>
        <v>114.04097732662103</v>
      </c>
      <c r="AN26">
        <f>AM25*(1+0.96*estimation_growth!O26+0.04*estimation_growth!P26)</f>
        <v>113.81043876573106</v>
      </c>
      <c r="AO26" s="52">
        <f t="shared" si="2"/>
        <v>92.397570016277498</v>
      </c>
      <c r="AP26">
        <f t="shared" si="3"/>
        <v>6.6533913761932606</v>
      </c>
      <c r="AR26">
        <v>24</v>
      </c>
    </row>
    <row r="27" spans="1:44" ht="14.45" x14ac:dyDescent="0.25">
      <c r="A27" t="s">
        <v>394</v>
      </c>
      <c r="B27">
        <f>B26+estimation_growth!B27</f>
        <v>4.7680120730197579</v>
      </c>
      <c r="C27">
        <f>C26+estimation_growth!C27</f>
        <v>4.7800507637421479</v>
      </c>
      <c r="D27">
        <f>D26+estimation_growth!D27</f>
        <v>4.8775987171629884</v>
      </c>
      <c r="E27">
        <f>E26+estimation_growth!E27</f>
        <v>4.6545199764623071</v>
      </c>
      <c r="F27">
        <f>estimation_growth!F27</f>
        <v>3.7949716430061287E-3</v>
      </c>
      <c r="G27">
        <f>estimation_growth!G27</f>
        <v>-7.3175460102445911E-3</v>
      </c>
      <c r="H27">
        <f>estimation_growth!H27</f>
        <v>1.0702242578034316E-2</v>
      </c>
      <c r="I27" s="60">
        <f>estimation_growth!I27</f>
        <v>1.2850180559085933E-2</v>
      </c>
      <c r="J27" s="61">
        <f>estimation_growth!J27</f>
        <v>1.6392505684490244E-2</v>
      </c>
      <c r="K27">
        <f>K26+estimation_growth!K27</f>
        <v>4.7464605768640515</v>
      </c>
      <c r="L27">
        <f>L26+estimation_growth!L27</f>
        <v>4.7493687521274772</v>
      </c>
      <c r="M27">
        <f>M26+estimation_growth!M27</f>
        <v>4.6284996007673405</v>
      </c>
      <c r="N27">
        <f>N26+estimation_growth!N27</f>
        <v>4.6197247761643272</v>
      </c>
      <c r="O27">
        <f>estimation_growth!O27</f>
        <v>4.2249846571108052E-3</v>
      </c>
      <c r="P27">
        <f>estimation_growth!P27</f>
        <v>4.506636620950597E-3</v>
      </c>
      <c r="Q27">
        <f>estimation_growth!Q27</f>
        <v>5.8632915975197174E-3</v>
      </c>
      <c r="R27">
        <f>estimation_growth!R27</f>
        <v>1.0710150935784757E-2</v>
      </c>
      <c r="S27" s="63">
        <f>estimation_growth!S27</f>
        <v>1.6497141251810676E-2</v>
      </c>
      <c r="T27" s="62">
        <f>'EU and others'!HU34</f>
        <v>1.6028951417417701E-2</v>
      </c>
      <c r="U27">
        <f>LN('Bond Portfolio data'!EJ106/AN27*AO27)</f>
        <v>7.4209259592308765</v>
      </c>
      <c r="V27">
        <f>LN('Bond Portfolio data'!EB106/AN27*AO27)</f>
        <v>8.4687601885432429</v>
      </c>
      <c r="W27">
        <f>LN('Bond Portfolio data'!S106/AM27)</f>
        <v>2.2231437531124301</v>
      </c>
      <c r="X27" s="52">
        <f>LN('Bond Portfolio data'!T106/AM27)</f>
        <v>3.0090486243202474</v>
      </c>
      <c r="Y27">
        <f>LN('Bond Portfolio data'!EJ106/'Bond Portfolio data'!EB106)</f>
        <v>-1.0478342293123666</v>
      </c>
      <c r="Z27">
        <f>LN('Bond Portfolio data'!S106/'Bond Portfolio data'!T106)</f>
        <v>-0.78590487120781705</v>
      </c>
      <c r="AA27" s="52">
        <f>LN('Bond Portfolio data'!EJ106/'Bond Portfolio data'!S106)</f>
        <v>0.65732686005656116</v>
      </c>
      <c r="AB27">
        <f>LN('Bond Portfolio data'!F106/AM27)</f>
        <v>1.1393629944561687</v>
      </c>
      <c r="AC27">
        <f>LN('Bond Portfolio data'!G106/AM27)</f>
        <v>1.7998493172117156</v>
      </c>
      <c r="AD27">
        <f>LN('Bond Portfolio data'!W106/AM27)</f>
        <v>1.8101795655960782</v>
      </c>
      <c r="AE27" s="52">
        <f>LN('Bond Portfolio data'!X106/AM27)</f>
        <v>2.6546052749699127</v>
      </c>
      <c r="AF27">
        <f>LN('Bond Portfolio data'!F106/'Bond Portfolio data'!G106)</f>
        <v>-0.66048632275554697</v>
      </c>
      <c r="AG27" s="52">
        <f>LN('Bond Portfolio data'!W106/'Bond Portfolio data'!X106)</f>
        <v>-0.84442570937383443</v>
      </c>
      <c r="AH27">
        <f>AH26+estimation_growth!AH27</f>
        <v>4.7631991527940221</v>
      </c>
      <c r="AI27" s="52">
        <f>AI26+estimation_growth!AI27</f>
        <v>4.634959433564072</v>
      </c>
      <c r="AJ27" s="63">
        <v>269251</v>
      </c>
      <c r="AK27" s="67">
        <v>1789934.7021299999</v>
      </c>
      <c r="AM27">
        <f>AM26*(1+0.9*estimation_growth!F27+0.1*estimation_growth!G27)</f>
        <v>114.34703136434268</v>
      </c>
      <c r="AN27">
        <f>AM26*(1+0.96*estimation_growth!O27+0.04*estimation_growth!P27)</f>
        <v>114.52408350071681</v>
      </c>
      <c r="AO27" s="52">
        <f t="shared" si="2"/>
        <v>93.878606177155859</v>
      </c>
      <c r="AP27">
        <f t="shared" si="3"/>
        <v>6.647829356734051</v>
      </c>
      <c r="AR27">
        <v>25</v>
      </c>
    </row>
    <row r="28" spans="1:44" ht="14.45" x14ac:dyDescent="0.25">
      <c r="A28" t="s">
        <v>395</v>
      </c>
      <c r="B28">
        <f>B27+estimation_growth!B28</f>
        <v>4.7772198407809121</v>
      </c>
      <c r="C28">
        <f>C27+estimation_growth!C28</f>
        <v>4.7860563435934242</v>
      </c>
      <c r="D28">
        <f>D27+estimation_growth!D28</f>
        <v>4.9226212671622838</v>
      </c>
      <c r="E28">
        <f>E27+estimation_growth!E28</f>
        <v>4.6633405226366929</v>
      </c>
      <c r="F28">
        <f>estimation_growth!F28</f>
        <v>2.8172706777915835E-3</v>
      </c>
      <c r="G28">
        <f>estimation_growth!G28</f>
        <v>-1.3483847086436462E-2</v>
      </c>
      <c r="H28">
        <f>estimation_growth!H28</f>
        <v>8.0262024211288363E-3</v>
      </c>
      <c r="I28" s="60">
        <f>estimation_growth!I28</f>
        <v>1.3018561961216868E-2</v>
      </c>
      <c r="J28" s="61">
        <f>estimation_growth!J28</f>
        <v>1.653533434188148E-2</v>
      </c>
      <c r="K28">
        <f>K27+estimation_growth!K28</f>
        <v>4.7527488798922315</v>
      </c>
      <c r="L28">
        <f>L27+estimation_growth!L28</f>
        <v>4.7553992913737355</v>
      </c>
      <c r="M28">
        <f>M27+estimation_growth!M28</f>
        <v>4.6332685410116063</v>
      </c>
      <c r="N28">
        <f>N27+estimation_growth!N28</f>
        <v>4.6237858611392797</v>
      </c>
      <c r="O28">
        <f>estimation_growth!O28</f>
        <v>2.3094136895732832E-3</v>
      </c>
      <c r="P28">
        <f>estimation_growth!P28</f>
        <v>-2.327552152070379E-3</v>
      </c>
      <c r="Q28">
        <f>estimation_growth!Q28</f>
        <v>9.2832102726081098E-3</v>
      </c>
      <c r="R28">
        <f>estimation_growth!R28</f>
        <v>1.0291892539118663E-2</v>
      </c>
      <c r="S28" s="63">
        <f>estimation_growth!S28</f>
        <v>1.5794057243401882E-2</v>
      </c>
      <c r="T28" s="62">
        <f>'EU and others'!HU35</f>
        <v>-6.496998823722672E-3</v>
      </c>
      <c r="U28">
        <f>LN('Bond Portfolio data'!EJ107/AN28*AO28)</f>
        <v>7.4241994803403193</v>
      </c>
      <c r="V28">
        <f>LN('Bond Portfolio data'!EB107/AN28*AO28)</f>
        <v>8.4768592377677603</v>
      </c>
      <c r="W28">
        <f>LN('Bond Portfolio data'!S107/AM28)</f>
        <v>2.2217167723504354</v>
      </c>
      <c r="X28" s="52">
        <f>LN('Bond Portfolio data'!T107/AM28)</f>
        <v>3.0294610379385696</v>
      </c>
      <c r="Y28">
        <f>LN('Bond Portfolio data'!EJ107/'Bond Portfolio data'!EB107)</f>
        <v>-1.0526597574274403</v>
      </c>
      <c r="Z28">
        <f>LN('Bond Portfolio data'!S107/'Bond Portfolio data'!T107)</f>
        <v>-0.80774426558813417</v>
      </c>
      <c r="AA28" s="52">
        <f>LN('Bond Portfolio data'!EJ107/'Bond Portfolio data'!S107)</f>
        <v>0.66793360806566171</v>
      </c>
      <c r="AB28">
        <f>LN('Bond Portfolio data'!F107/AM28)</f>
        <v>1.1358004229973391</v>
      </c>
      <c r="AC28">
        <f>LN('Bond Portfolio data'!G107/AM28)</f>
        <v>1.892139787592414</v>
      </c>
      <c r="AD28">
        <f>LN('Bond Portfolio data'!W107/AM28)</f>
        <v>1.8098427333947562</v>
      </c>
      <c r="AE28" s="52">
        <f>LN('Bond Portfolio data'!X107/AM28)</f>
        <v>2.6428026416641477</v>
      </c>
      <c r="AF28">
        <f>LN('Bond Portfolio data'!F107/'Bond Portfolio data'!G107)</f>
        <v>-0.75633936459507489</v>
      </c>
      <c r="AG28" s="52">
        <f>LN('Bond Portfolio data'!W107/'Bond Portfolio data'!X107)</f>
        <v>-0.8329599082693917</v>
      </c>
      <c r="AH28">
        <f>AH27+estimation_growth!AH28</f>
        <v>4.7715538545972827</v>
      </c>
      <c r="AI28" s="52">
        <f>AI27+estimation_growth!AI28</f>
        <v>4.6360102217518264</v>
      </c>
      <c r="AJ28" s="63">
        <v>270128</v>
      </c>
      <c r="AK28" s="67">
        <v>1793541.5174399999</v>
      </c>
      <c r="AM28">
        <f>AM27*(1+0.9*estimation_growth!F28+0.1*estimation_growth!G28)</f>
        <v>114.48277946047196</v>
      </c>
      <c r="AN28">
        <f>AM27*(1+0.96*estimation_growth!O28+0.04*estimation_growth!P28)</f>
        <v>114.58989703279636</v>
      </c>
      <c r="AO28" s="52">
        <f t="shared" si="2"/>
        <v>93.26867698325016</v>
      </c>
      <c r="AP28">
        <f t="shared" si="3"/>
        <v>6.6395986992833018</v>
      </c>
      <c r="AR28">
        <v>26</v>
      </c>
    </row>
    <row r="29" spans="1:44" ht="14.45" x14ac:dyDescent="0.25">
      <c r="A29" t="s">
        <v>396</v>
      </c>
      <c r="B29">
        <f>B28+estimation_growth!B29</f>
        <v>4.7877320152409943</v>
      </c>
      <c r="C29">
        <f>C28+estimation_growth!C29</f>
        <v>4.7938861558258434</v>
      </c>
      <c r="D29">
        <f>D28+estimation_growth!D29</f>
        <v>4.922277269910869</v>
      </c>
      <c r="E29">
        <f>E28+estimation_growth!E29</f>
        <v>4.6709658847997275</v>
      </c>
      <c r="F29">
        <f>estimation_growth!F29</f>
        <v>5.0667225433480567E-3</v>
      </c>
      <c r="G29">
        <f>estimation_growth!G29</f>
        <v>-2.1164029063776013E-3</v>
      </c>
      <c r="H29">
        <f>estimation_growth!H29</f>
        <v>4.6441871235849419E-3</v>
      </c>
      <c r="I29" s="60">
        <f>estimation_growth!I29</f>
        <v>1.2946408785011965E-2</v>
      </c>
      <c r="J29" s="61">
        <f>estimation_growth!J29</f>
        <v>1.5486522864651908E-2</v>
      </c>
      <c r="K29">
        <f>K28+estimation_growth!K29</f>
        <v>4.7605466926784379</v>
      </c>
      <c r="L29">
        <f>L28+estimation_growth!L29</f>
        <v>4.7628391947301925</v>
      </c>
      <c r="M29">
        <f>M28+estimation_growth!M29</f>
        <v>4.6377954979205551</v>
      </c>
      <c r="N29">
        <f>N28+estimation_growth!N29</f>
        <v>4.6247525106020548</v>
      </c>
      <c r="O29">
        <f>estimation_growth!O29</f>
        <v>1.6809420697306504E-3</v>
      </c>
      <c r="P29">
        <f>estimation_growth!P29</f>
        <v>8.9446710885480139E-3</v>
      </c>
      <c r="Q29">
        <f>estimation_growth!Q29</f>
        <v>1.0261998766519318E-2</v>
      </c>
      <c r="R29">
        <f>estimation_growth!R29</f>
        <v>9.7387539844375759E-3</v>
      </c>
      <c r="S29" s="63">
        <f>estimation_growth!S29</f>
        <v>1.4370927082092644E-2</v>
      </c>
      <c r="T29" s="62">
        <f>'EU and others'!HU36</f>
        <v>8.3118623713084837E-3</v>
      </c>
      <c r="U29">
        <f>LN('Bond Portfolio data'!EJ108/AN29*AO29)</f>
        <v>7.4184082768962938</v>
      </c>
      <c r="V29">
        <f>LN('Bond Portfolio data'!EB108/AN29*AO29)</f>
        <v>8.4908454780570803</v>
      </c>
      <c r="W29">
        <f>LN('Bond Portfolio data'!S108/AM29)</f>
        <v>2.2064909300546014</v>
      </c>
      <c r="X29" s="52">
        <f>LN('Bond Portfolio data'!T108/AM29)</f>
        <v>3.0361429356404286</v>
      </c>
      <c r="Y29">
        <f>LN('Bond Portfolio data'!EJ108/'Bond Portfolio data'!EB108)</f>
        <v>-1.072437201160787</v>
      </c>
      <c r="Z29">
        <f>LN('Bond Portfolio data'!S108/'Bond Portfolio data'!T108)</f>
        <v>-0.82965200558582708</v>
      </c>
      <c r="AA29" s="52">
        <f>LN('Bond Portfolio data'!EJ108/'Bond Portfolio data'!S108)</f>
        <v>0.66578607734649731</v>
      </c>
      <c r="AB29">
        <f>LN('Bond Portfolio data'!F108/AM29)</f>
        <v>1.2056551722316013</v>
      </c>
      <c r="AC29">
        <f>LN('Bond Portfolio data'!G108/AM29)</f>
        <v>1.9441590263146322</v>
      </c>
      <c r="AD29">
        <f>LN('Bond Portfolio data'!W108/AM29)</f>
        <v>1.7483018549056339</v>
      </c>
      <c r="AE29" s="52">
        <f>LN('Bond Portfolio data'!X108/AM29)</f>
        <v>2.6273470889428161</v>
      </c>
      <c r="AF29">
        <f>LN('Bond Portfolio data'!F108/'Bond Portfolio data'!G108)</f>
        <v>-0.73850385408303088</v>
      </c>
      <c r="AG29" s="52">
        <f>LN('Bond Portfolio data'!W108/'Bond Portfolio data'!X108)</f>
        <v>-0.87904523403718193</v>
      </c>
      <c r="AH29">
        <f>AH28+estimation_growth!AH29</f>
        <v>4.7777400528797402</v>
      </c>
      <c r="AI29" s="52">
        <f>AI28+estimation_growth!AI29</f>
        <v>4.6432915427532482</v>
      </c>
      <c r="AJ29" s="63">
        <v>270991</v>
      </c>
      <c r="AK29" s="67">
        <v>1797084.3467000001</v>
      </c>
      <c r="AM29">
        <f>AM28*(1+0.9*estimation_growth!F29+0.1*estimation_growth!G29)</f>
        <v>114.98059752331969</v>
      </c>
      <c r="AN29">
        <f>AM28*(1+0.96*estimation_growth!O29+0.04*estimation_growth!P29)</f>
        <v>114.70848125621964</v>
      </c>
      <c r="AO29" s="52">
        <f t="shared" si="2"/>
        <v>94.043913389888971</v>
      </c>
      <c r="AP29">
        <f t="shared" si="3"/>
        <v>6.6315277876387047</v>
      </c>
      <c r="AR29">
        <v>27</v>
      </c>
    </row>
    <row r="30" spans="1:44" ht="14.45" x14ac:dyDescent="0.25">
      <c r="A30" t="s">
        <v>397</v>
      </c>
      <c r="B30">
        <f>B29+estimation_growth!B30</f>
        <v>4.7953201778110053</v>
      </c>
      <c r="C30">
        <f>C29+estimation_growth!C30</f>
        <v>4.8043810811578869</v>
      </c>
      <c r="D30">
        <f>D29+estimation_growth!D30</f>
        <v>4.9436651224786123</v>
      </c>
      <c r="E30">
        <f>E29+estimation_growth!E30</f>
        <v>4.6792918182096415</v>
      </c>
      <c r="F30">
        <f>estimation_growth!F30</f>
        <v>6.1880506215397091E-3</v>
      </c>
      <c r="G30">
        <f>estimation_growth!G30</f>
        <v>-7.9260652724206793E-3</v>
      </c>
      <c r="H30">
        <f>estimation_growth!H30</f>
        <v>8.9808031065166105E-3</v>
      </c>
      <c r="I30" s="60">
        <f>estimation_growth!I30</f>
        <v>1.2946408785011965E-2</v>
      </c>
      <c r="J30" s="61">
        <f>estimation_growth!J30</f>
        <v>1.6011334604646654E-2</v>
      </c>
      <c r="K30">
        <f>K29+estimation_growth!K30</f>
        <v>4.7669303683199562</v>
      </c>
      <c r="L30">
        <f>L29+estimation_growth!L30</f>
        <v>4.7731814761139706</v>
      </c>
      <c r="M30">
        <f>M29+estimation_growth!M30</f>
        <v>4.6318893955491314</v>
      </c>
      <c r="N30">
        <f>N29+estimation_growth!N30</f>
        <v>4.6318696792192444</v>
      </c>
      <c r="O30">
        <f>estimation_growth!O30</f>
        <v>2.6946198037807443E-3</v>
      </c>
      <c r="P30">
        <f>estimation_growth!P30</f>
        <v>1.5523747801479738E-2</v>
      </c>
      <c r="Q30">
        <f>estimation_growth!Q30</f>
        <v>2.7438582511009183E-3</v>
      </c>
      <c r="R30">
        <f>estimation_growth!R30</f>
        <v>9.4626633408863015E-3</v>
      </c>
      <c r="S30" s="63">
        <f>estimation_growth!S30</f>
        <v>1.3946829572997643E-2</v>
      </c>
      <c r="T30" s="62">
        <f>'EU and others'!HU37</f>
        <v>5.5134620411244901E-2</v>
      </c>
      <c r="U30">
        <f>LN('Bond Portfolio data'!EJ109/AN30*AO30)</f>
        <v>7.4487315688267968</v>
      </c>
      <c r="V30">
        <f>LN('Bond Portfolio data'!EB109/AN30*AO30)</f>
        <v>8.5016686740078526</v>
      </c>
      <c r="W30">
        <f>LN('Bond Portfolio data'!S109/AM30)</f>
        <v>2.1868548872965867</v>
      </c>
      <c r="X30" s="52">
        <f>LN('Bond Portfolio data'!T109/AM30)</f>
        <v>3.0447210123751764</v>
      </c>
      <c r="Y30">
        <f>LN('Bond Portfolio data'!EJ109/'Bond Portfolio data'!EB109)</f>
        <v>-1.0529371051810561</v>
      </c>
      <c r="Z30">
        <f>LN('Bond Portfolio data'!S109/'Bond Portfolio data'!T109)</f>
        <v>-0.8578661250785895</v>
      </c>
      <c r="AA30" s="52">
        <f>LN('Bond Portfolio data'!EJ109/'Bond Portfolio data'!S109)</f>
        <v>0.66288386741904692</v>
      </c>
      <c r="AB30">
        <f>LN('Bond Portfolio data'!F109/AM30)</f>
        <v>1.1721569884690355</v>
      </c>
      <c r="AC30">
        <f>LN('Bond Portfolio data'!G109/AM30)</f>
        <v>2.009593187059814</v>
      </c>
      <c r="AD30">
        <f>LN('Bond Portfolio data'!W109/AM30)</f>
        <v>1.7366351736888994</v>
      </c>
      <c r="AE30" s="52">
        <f>LN('Bond Portfolio data'!X109/AM30)</f>
        <v>2.6059354264723287</v>
      </c>
      <c r="AF30">
        <f>LN('Bond Portfolio data'!F109/'Bond Portfolio data'!G109)</f>
        <v>-0.83743619859077856</v>
      </c>
      <c r="AG30" s="52">
        <f>LN('Bond Portfolio data'!W109/'Bond Portfolio data'!X109)</f>
        <v>-0.86930025278342926</v>
      </c>
      <c r="AH30">
        <f>AH29+estimation_growth!AH30</f>
        <v>4.7806158547266797</v>
      </c>
      <c r="AI30" s="52">
        <f>AI29+estimation_growth!AI30</f>
        <v>4.6430308545348797</v>
      </c>
      <c r="AJ30" s="63">
        <v>271709</v>
      </c>
      <c r="AK30" s="67">
        <v>1800519.6518600001</v>
      </c>
      <c r="AM30">
        <f>AM29*(1+0.9*estimation_growth!F30+0.1*estimation_growth!G30)</f>
        <v>115.52981833338876</v>
      </c>
      <c r="AN30">
        <f>AM29*(1+0.96*estimation_growth!O30+0.04*estimation_growth!P30)</f>
        <v>115.34943055057174</v>
      </c>
      <c r="AO30" s="52">
        <f t="shared" si="2"/>
        <v>99.22898885662849</v>
      </c>
      <c r="AP30">
        <f t="shared" si="3"/>
        <v>6.6266470814731937</v>
      </c>
      <c r="AR30">
        <v>28</v>
      </c>
    </row>
    <row r="31" spans="1:44" ht="14.45" x14ac:dyDescent="0.25">
      <c r="A31" t="s">
        <v>398</v>
      </c>
      <c r="B31">
        <f>B30+estimation_growth!B31</f>
        <v>4.8102986051571666</v>
      </c>
      <c r="C31">
        <f>C30+estimation_growth!C31</f>
        <v>4.8089030666869945</v>
      </c>
      <c r="D31">
        <f>D30+estimation_growth!D31</f>
        <v>4.9974250623594498</v>
      </c>
      <c r="E31">
        <f>E30+estimation_growth!E31</f>
        <v>4.6861626488863095</v>
      </c>
      <c r="F31">
        <f>estimation_growth!F31</f>
        <v>2.7008967957060648E-3</v>
      </c>
      <c r="G31">
        <f>estimation_growth!G31</f>
        <v>-2.5199079896254695E-2</v>
      </c>
      <c r="H31">
        <f>estimation_growth!H31</f>
        <v>7.6939620176732504E-3</v>
      </c>
      <c r="I31" s="60">
        <f>estimation_growth!I31</f>
        <v>1.352320302581167E-2</v>
      </c>
      <c r="J31" s="61">
        <f>estimation_growth!J31</f>
        <v>1.6344882748635881E-2</v>
      </c>
      <c r="K31">
        <f>K30+estimation_growth!K31</f>
        <v>4.7744361760386873</v>
      </c>
      <c r="L31">
        <f>L30+estimation_growth!L31</f>
        <v>4.7713588493288839</v>
      </c>
      <c r="M31">
        <f>M30+estimation_growth!M31</f>
        <v>4.6486811058501862</v>
      </c>
      <c r="N31">
        <f>N30+estimation_growth!N31</f>
        <v>4.6323725395655613</v>
      </c>
      <c r="O31">
        <f>estimation_growth!O31</f>
        <v>5.1356931647534628E-3</v>
      </c>
      <c r="P31">
        <f>estimation_growth!P31</f>
        <v>-3.5161491776395507E-3</v>
      </c>
      <c r="Q31">
        <f>estimation_growth!Q31</f>
        <v>9.4139928535096687E-3</v>
      </c>
      <c r="R31">
        <f>estimation_growth!R31</f>
        <v>9.3909292593374882E-3</v>
      </c>
      <c r="S31" s="63">
        <f>estimation_growth!S31</f>
        <v>1.3958298938465008E-2</v>
      </c>
      <c r="T31" s="62">
        <f>'EU and others'!HU38</f>
        <v>1.2088039654414432E-2</v>
      </c>
      <c r="U31">
        <f>LN('Bond Portfolio data'!EJ110/AN31*AO31)</f>
        <v>7.4599685044188613</v>
      </c>
      <c r="V31">
        <f>LN('Bond Portfolio data'!EB110/AN31*AO31)</f>
        <v>8.530801575108871</v>
      </c>
      <c r="W31">
        <f>LN('Bond Portfolio data'!S110/AM31)</f>
        <v>2.1690716666458143</v>
      </c>
      <c r="X31" s="52">
        <f>LN('Bond Portfolio data'!T110/AM31)</f>
        <v>3.0451640466525065</v>
      </c>
      <c r="Y31">
        <f>LN('Bond Portfolio data'!EJ110/'Bond Portfolio data'!EB110)</f>
        <v>-1.0708330706900098</v>
      </c>
      <c r="Z31">
        <f>LN('Bond Portfolio data'!S110/'Bond Portfolio data'!T110)</f>
        <v>-0.87609238000669243</v>
      </c>
      <c r="AA31" s="52">
        <f>LN('Bond Portfolio data'!EJ110/'Bond Portfolio data'!S110)</f>
        <v>0.68631836758863118</v>
      </c>
      <c r="AB31">
        <f>LN('Bond Portfolio data'!F110/AM31)</f>
        <v>1.1410299297719746</v>
      </c>
      <c r="AC31">
        <f>LN('Bond Portfolio data'!G110/AM31)</f>
        <v>2.0665490543208245</v>
      </c>
      <c r="AD31">
        <f>LN('Bond Portfolio data'!W110/AM31)</f>
        <v>1.7263613485854019</v>
      </c>
      <c r="AE31" s="52">
        <f>LN('Bond Portfolio data'!X110/AM31)</f>
        <v>2.5738295037546042</v>
      </c>
      <c r="AF31">
        <f>LN('Bond Portfolio data'!F110/'Bond Portfolio data'!G110)</f>
        <v>-0.9255191245488501</v>
      </c>
      <c r="AG31" s="52">
        <f>LN('Bond Portfolio data'!W110/'Bond Portfolio data'!X110)</f>
        <v>-0.84746815516920226</v>
      </c>
      <c r="AH31">
        <f>AH30+estimation_growth!AH31</f>
        <v>4.7872989772384384</v>
      </c>
      <c r="AI31" s="52">
        <f>AI30+estimation_growth!AI31</f>
        <v>4.6534057368570947</v>
      </c>
      <c r="AJ31" s="63">
        <v>272487</v>
      </c>
      <c r="AK31" s="67">
        <v>1804069.64619</v>
      </c>
      <c r="AM31">
        <f>AM30*(1+0.9*estimation_growth!F31+0.1*estimation_growth!G31)</f>
        <v>115.51952452566111</v>
      </c>
      <c r="AN31">
        <f>AM30*(1+0.96*estimation_growth!O31+0.04*estimation_growth!P31)</f>
        <v>116.08316220076613</v>
      </c>
      <c r="AO31" s="52">
        <f t="shared" si="2"/>
        <v>100.42847280879487</v>
      </c>
      <c r="AP31">
        <f t="shared" si="3"/>
        <v>6.6207549211155028</v>
      </c>
      <c r="AR31">
        <v>29</v>
      </c>
    </row>
    <row r="32" spans="1:44" ht="14.45" x14ac:dyDescent="0.25">
      <c r="A32" t="s">
        <v>399</v>
      </c>
      <c r="B32">
        <f>B31+estimation_growth!B32</f>
        <v>4.8229456649259976</v>
      </c>
      <c r="C32">
        <f>C31+estimation_growth!C32</f>
        <v>4.8258684930724094</v>
      </c>
      <c r="D32">
        <f>D31+estimation_growth!D32</f>
        <v>5.0151395702917672</v>
      </c>
      <c r="E32">
        <f>E31+estimation_growth!E32</f>
        <v>4.6921342576560097</v>
      </c>
      <c r="F32">
        <f>estimation_growth!F32</f>
        <v>3.5642891214031636E-3</v>
      </c>
      <c r="G32">
        <f>estimation_growth!G32</f>
        <v>-5.8841719538715864E-3</v>
      </c>
      <c r="H32">
        <f>estimation_growth!H32</f>
        <v>9.6146882798562316E-3</v>
      </c>
      <c r="I32" s="60">
        <f>estimation_growth!I32</f>
        <v>1.3547214757856141E-2</v>
      </c>
      <c r="J32" s="61">
        <f>estimation_growth!J32</f>
        <v>1.524770284793564E-2</v>
      </c>
      <c r="K32">
        <f>K31+estimation_growth!K32</f>
        <v>4.781849933856412</v>
      </c>
      <c r="L32">
        <f>L31+estimation_growth!L32</f>
        <v>4.7766015198706109</v>
      </c>
      <c r="M32">
        <f>M31+estimation_growth!M32</f>
        <v>4.6497238272190398</v>
      </c>
      <c r="N32">
        <f>N31+estimation_growth!N32</f>
        <v>4.6359178331681701</v>
      </c>
      <c r="O32">
        <f>estimation_growth!O32</f>
        <v>3.7256200103671809E-3</v>
      </c>
      <c r="P32">
        <f>estimation_growth!P32</f>
        <v>-1.5869448602771189E-4</v>
      </c>
      <c r="Q32">
        <f>estimation_growth!Q32</f>
        <v>5.8727715016489183E-3</v>
      </c>
      <c r="R32">
        <f>estimation_growth!R32</f>
        <v>9.5197890516738326E-3</v>
      </c>
      <c r="S32" s="63">
        <f>estimation_growth!S32</f>
        <v>1.3138071116364447E-2</v>
      </c>
      <c r="T32" s="62">
        <f>'EU and others'!HU39</f>
        <v>2.0502001554827641E-2</v>
      </c>
      <c r="U32">
        <f>LN('Bond Portfolio data'!EJ111/AN32*AO32)</f>
        <v>7.4793077242731787</v>
      </c>
      <c r="V32">
        <f>LN('Bond Portfolio data'!EB111/AN32*AO32)</f>
        <v>8.5591531092452122</v>
      </c>
      <c r="W32">
        <f>LN('Bond Portfolio data'!S111/AM32)</f>
        <v>2.1711684412958396</v>
      </c>
      <c r="X32" s="52">
        <f>LN('Bond Portfolio data'!T111/AM32)</f>
        <v>3.045438633607751</v>
      </c>
      <c r="Y32">
        <f>LN('Bond Portfolio data'!EJ111/'Bond Portfolio data'!EB111)</f>
        <v>-1.0798453849720333</v>
      </c>
      <c r="Z32">
        <f>LN('Bond Portfolio data'!S111/'Bond Portfolio data'!T111)</f>
        <v>-0.87427019231191139</v>
      </c>
      <c r="AA32" s="52">
        <f>LN('Bond Portfolio data'!EJ111/'Bond Portfolio data'!S111)</f>
        <v>0.67934672857252998</v>
      </c>
      <c r="AB32">
        <f>LN('Bond Portfolio data'!F111/AM32)</f>
        <v>1.1643001121800307</v>
      </c>
      <c r="AC32">
        <f>LN('Bond Portfolio data'!G111/AM32)</f>
        <v>2.1056834860787039</v>
      </c>
      <c r="AD32">
        <f>LN('Bond Portfolio data'!W111/AM32)</f>
        <v>1.7164688945986553</v>
      </c>
      <c r="AE32" s="52">
        <f>LN('Bond Portfolio data'!X111/AM32)</f>
        <v>2.5499555533494114</v>
      </c>
      <c r="AF32">
        <f>LN('Bond Portfolio data'!F111/'Bond Portfolio data'!G111)</f>
        <v>-0.9413833738986731</v>
      </c>
      <c r="AG32" s="52">
        <f>LN('Bond Portfolio data'!W111/'Bond Portfolio data'!X111)</f>
        <v>-0.833486658750756</v>
      </c>
      <c r="AH32">
        <f>AH31+estimation_growth!AH32</f>
        <v>4.7879337448788579</v>
      </c>
      <c r="AI32" s="52">
        <f>AI31+estimation_growth!AI32</f>
        <v>4.6549956647858606</v>
      </c>
      <c r="AJ32" s="63">
        <v>273391</v>
      </c>
      <c r="AK32" s="67">
        <v>1807552.97065</v>
      </c>
      <c r="AM32">
        <f>AM31*(1+0.9*estimation_growth!F32+0.1*estimation_growth!G32)</f>
        <v>115.8221213371461</v>
      </c>
      <c r="AN32">
        <f>AM31*(1+0.96*estimation_growth!O32+0.04*estimation_growth!P32)</f>
        <v>115.93195781127274</v>
      </c>
      <c r="AO32" s="52">
        <f t="shared" si="2"/>
        <v>102.48745751446974</v>
      </c>
      <c r="AP32">
        <f t="shared" si="3"/>
        <v>6.611603785969546</v>
      </c>
      <c r="AR32">
        <v>30</v>
      </c>
    </row>
    <row r="33" spans="1:44" ht="14.45" x14ac:dyDescent="0.25">
      <c r="A33" t="s">
        <v>400</v>
      </c>
      <c r="B33">
        <f>B32+estimation_growth!B33</f>
        <v>4.8306737271000593</v>
      </c>
      <c r="C33">
        <f>C32+estimation_growth!C33</f>
        <v>4.8376747727839167</v>
      </c>
      <c r="D33">
        <f>D32+estimation_growth!D33</f>
        <v>5.0292020182535042</v>
      </c>
      <c r="E33">
        <f>E32+estimation_growth!E33</f>
        <v>4.6946930711182819</v>
      </c>
      <c r="F33">
        <f>estimation_growth!F33</f>
        <v>3.3220499471484644E-3</v>
      </c>
      <c r="G33">
        <f>estimation_growth!G33</f>
        <v>-8.406346075959803E-3</v>
      </c>
      <c r="H33">
        <f>estimation_growth!H33</f>
        <v>1.8048406977321463E-2</v>
      </c>
      <c r="I33" s="60">
        <f>estimation_growth!I33</f>
        <v>1.3499189587034666E-2</v>
      </c>
      <c r="J33" s="61">
        <f>estimation_growth!J33</f>
        <v>1.4458398676410189E-2</v>
      </c>
      <c r="K33">
        <f>K32+estimation_growth!K33</f>
        <v>4.7918265950051202</v>
      </c>
      <c r="L33">
        <f>L32+estimation_growth!L33</f>
        <v>4.7846504513204726</v>
      </c>
      <c r="M33">
        <f>M32+estimation_growth!M33</f>
        <v>4.6684189421562632</v>
      </c>
      <c r="N33">
        <f>N32+estimation_growth!N33</f>
        <v>4.6317364658509712</v>
      </c>
      <c r="O33">
        <f>estimation_growth!O33</f>
        <v>1.3991947435884086E-3</v>
      </c>
      <c r="P33">
        <f>estimation_growth!P33</f>
        <v>4.7495198659381005E-3</v>
      </c>
      <c r="Q33">
        <f>estimation_growth!Q33</f>
        <v>7.5985858399785777E-3</v>
      </c>
      <c r="R33">
        <f>estimation_growth!R33</f>
        <v>9.6811497140172342E-3</v>
      </c>
      <c r="S33" s="63">
        <f>estimation_growth!S33</f>
        <v>1.219152613502561E-2</v>
      </c>
      <c r="T33" s="62">
        <f>'EU and others'!HU40</f>
        <v>9.9729009863348123E-4</v>
      </c>
      <c r="U33">
        <f>LN('Bond Portfolio data'!EJ112/AN33*AO33)</f>
        <v>7.4854229509787054</v>
      </c>
      <c r="V33">
        <f>LN('Bond Portfolio data'!EB112/AN33*AO33)</f>
        <v>8.5469130802326241</v>
      </c>
      <c r="W33">
        <f>LN('Bond Portfolio data'!S112/AM33)</f>
        <v>2.1660523515142418</v>
      </c>
      <c r="X33" s="52">
        <f>LN('Bond Portfolio data'!T112/AM33)</f>
        <v>3.0389764035964149</v>
      </c>
      <c r="Y33">
        <f>LN('Bond Portfolio data'!EJ112/'Bond Portfolio data'!EB112)</f>
        <v>-1.0614901292539192</v>
      </c>
      <c r="Z33">
        <f>LN('Bond Portfolio data'!S112/'Bond Portfolio data'!T112)</f>
        <v>-0.87292405208217294</v>
      </c>
      <c r="AA33" s="52">
        <f>LN('Bond Portfolio data'!EJ112/'Bond Portfolio data'!S112)</f>
        <v>0.68801851043992301</v>
      </c>
      <c r="AB33">
        <f>LN('Bond Portfolio data'!F112/AM33)</f>
        <v>1.136886327463098</v>
      </c>
      <c r="AC33">
        <f>LN('Bond Portfolio data'!G112/AM33)</f>
        <v>2.1127026775300775</v>
      </c>
      <c r="AD33">
        <f>LN('Bond Portfolio data'!W112/AM33)</f>
        <v>1.7239676253100975</v>
      </c>
      <c r="AE33" s="52">
        <f>LN('Bond Portfolio data'!X112/AM33)</f>
        <v>2.5347511689322624</v>
      </c>
      <c r="AF33">
        <f>LN('Bond Portfolio data'!F112/'Bond Portfolio data'!G112)</f>
        <v>-0.97581635006697942</v>
      </c>
      <c r="AG33" s="52">
        <f>LN('Bond Portfolio data'!W112/'Bond Portfolio data'!X112)</f>
        <v>-0.81078354362216454</v>
      </c>
      <c r="AH33">
        <f>AH32+estimation_growth!AH33</f>
        <v>4.793565784845085</v>
      </c>
      <c r="AI33" s="52">
        <f>AI32+estimation_growth!AI33</f>
        <v>4.6564973276230184</v>
      </c>
      <c r="AJ33" s="63">
        <v>274246</v>
      </c>
      <c r="AK33" s="67">
        <v>1810752.8855899998</v>
      </c>
      <c r="AM33">
        <f>AM32*(1+0.9*estimation_growth!F33+0.1*estimation_growth!G33)</f>
        <v>116.07104743848494</v>
      </c>
      <c r="AN33">
        <f>AM32*(1+0.96*estimation_growth!O33+0.04*estimation_growth!P33)</f>
        <v>115.99970071102588</v>
      </c>
      <c r="AO33" s="52">
        <f t="shared" si="2"/>
        <v>102.58966724108303</v>
      </c>
      <c r="AP33">
        <f t="shared" si="3"/>
        <v>6.6026592387491521</v>
      </c>
      <c r="AR33">
        <v>31</v>
      </c>
    </row>
    <row r="34" spans="1:44" ht="14.45" x14ac:dyDescent="0.25">
      <c r="A34" t="s">
        <v>401</v>
      </c>
      <c r="B34">
        <f>B33+estimation_growth!B34</f>
        <v>4.840517802778102</v>
      </c>
      <c r="C34">
        <f>C33+estimation_growth!C34</f>
        <v>4.847944135336304</v>
      </c>
      <c r="D34">
        <f>D33+estimation_growth!D34</f>
        <v>5.0727594857616936</v>
      </c>
      <c r="E34">
        <f>E33+estimation_growth!E34</f>
        <v>4.6966017425170659</v>
      </c>
      <c r="F34">
        <f>estimation_growth!F34</f>
        <v>1.6314256922704828E-3</v>
      </c>
      <c r="G34">
        <f>estimation_growth!G34</f>
        <v>-2.5303717466503173E-2</v>
      </c>
      <c r="H34">
        <f>estimation_growth!H34</f>
        <v>1.8189938621040902E-2</v>
      </c>
      <c r="I34" s="60">
        <f>estimation_growth!I34</f>
        <v>1.352320302581167E-2</v>
      </c>
      <c r="J34" s="61">
        <f>estimation_growth!J34</f>
        <v>1.369124932458976E-2</v>
      </c>
      <c r="K34">
        <f>K33+estimation_growth!K34</f>
        <v>4.7934038320143362</v>
      </c>
      <c r="L34">
        <f>L33+estimation_growth!L34</f>
        <v>4.7890477941459659</v>
      </c>
      <c r="M34">
        <f>M33+estimation_growth!M34</f>
        <v>4.6679461795000039</v>
      </c>
      <c r="N34">
        <f>N33+estimation_growth!N34</f>
        <v>4.6389109559694273</v>
      </c>
      <c r="O34">
        <f>estimation_growth!O34</f>
        <v>1.8402175726061859E-3</v>
      </c>
      <c r="P34">
        <f>estimation_growth!P34</f>
        <v>-1.1934725918649927E-2</v>
      </c>
      <c r="Q34">
        <f>estimation_growth!Q34</f>
        <v>6.0140411294738196E-4</v>
      </c>
      <c r="R34">
        <f>estimation_growth!R34</f>
        <v>9.3345896702936582E-3</v>
      </c>
      <c r="S34" s="63">
        <f>estimation_growth!S34</f>
        <v>1.1340841967401927E-2</v>
      </c>
      <c r="T34" s="62">
        <f>'EU and others'!HU41</f>
        <v>2.5375318077295195E-2</v>
      </c>
      <c r="U34">
        <f>LN('Bond Portfolio data'!EJ113/AN34*AO34)</f>
        <v>7.5005660071668743</v>
      </c>
      <c r="V34">
        <f>LN('Bond Portfolio data'!EB113/AN34*AO34)</f>
        <v>8.5879422653443225</v>
      </c>
      <c r="W34">
        <f>LN('Bond Portfolio data'!S113/AM34)</f>
        <v>2.1430589304005023</v>
      </c>
      <c r="X34" s="52">
        <f>LN('Bond Portfolio data'!T113/AM34)</f>
        <v>3.0409940417011958</v>
      </c>
      <c r="Y34">
        <f>LN('Bond Portfolio data'!EJ113/'Bond Portfolio data'!EB113)</f>
        <v>-1.087376258177448</v>
      </c>
      <c r="Z34">
        <f>LN('Bond Portfolio data'!S113/'Bond Portfolio data'!T113)</f>
        <v>-0.89793511130069359</v>
      </c>
      <c r="AA34" s="52">
        <f>LN('Bond Portfolio data'!EJ113/'Bond Portfolio data'!S113)</f>
        <v>0.70406219124794267</v>
      </c>
      <c r="AB34">
        <f>LN('Bond Portfolio data'!F113/AM34)</f>
        <v>1.1146870781529188</v>
      </c>
      <c r="AC34">
        <f>LN('Bond Portfolio data'!G113/AM34)</f>
        <v>2.1204814580041962</v>
      </c>
      <c r="AD34">
        <f>LN('Bond Portfolio data'!W113/AM34)</f>
        <v>1.7005324133743276</v>
      </c>
      <c r="AE34" s="52">
        <f>LN('Bond Portfolio data'!X113/AM34)</f>
        <v>2.5329731159799165</v>
      </c>
      <c r="AF34">
        <f>LN('Bond Portfolio data'!F113/'Bond Portfolio data'!G113)</f>
        <v>-1.0057943798512774</v>
      </c>
      <c r="AG34" s="52">
        <f>LN('Bond Portfolio data'!W113/'Bond Portfolio data'!X113)</f>
        <v>-0.83244070260558911</v>
      </c>
      <c r="AH34">
        <f>AH33+estimation_growth!AH34</f>
        <v>4.8020557139647604</v>
      </c>
      <c r="AI34" s="52">
        <f>AI33+estimation_growth!AI34</f>
        <v>4.6506927321570508</v>
      </c>
      <c r="AJ34" s="63">
        <v>274950</v>
      </c>
      <c r="AK34" s="67">
        <v>1814005.9117200002</v>
      </c>
      <c r="AM34">
        <f>AM33*(1+0.9*estimation_growth!F34+0.1*estimation_growth!G34)</f>
        <v>115.9477696994704</v>
      </c>
      <c r="AN34">
        <f>AM33*(1+0.96*estimation_growth!O34+0.04*estimation_growth!P34)</f>
        <v>116.2206885348746</v>
      </c>
      <c r="AO34" s="52">
        <f t="shared" si="2"/>
        <v>105.19291267876937</v>
      </c>
      <c r="AP34">
        <f t="shared" si="3"/>
        <v>6.5975846943807976</v>
      </c>
      <c r="AR34">
        <v>32</v>
      </c>
    </row>
    <row r="35" spans="1:44" ht="14.45" x14ac:dyDescent="0.25">
      <c r="A35" t="s">
        <v>402</v>
      </c>
      <c r="B35">
        <f>B34+estimation_growth!B35</f>
        <v>4.8501696915979196</v>
      </c>
      <c r="C35">
        <f>C34+estimation_growth!C35</f>
        <v>4.8654510752613884</v>
      </c>
      <c r="D35">
        <f>D34+estimation_growth!D35</f>
        <v>5.0659781208307777</v>
      </c>
      <c r="E35">
        <f>E34+estimation_growth!E35</f>
        <v>4.6981999645053172</v>
      </c>
      <c r="F35">
        <f>estimation_growth!F35</f>
        <v>2.0863820302894354E-3</v>
      </c>
      <c r="G35">
        <f>estimation_growth!G35</f>
        <v>-1.6614047917233421E-2</v>
      </c>
      <c r="H35">
        <f>estimation_growth!H35</f>
        <v>1.2912475121749978E-2</v>
      </c>
      <c r="I35" s="60">
        <f>estimation_growth!I35</f>
        <v>1.3475174441242466E-2</v>
      </c>
      <c r="J35" s="61">
        <f>estimation_growth!J35</f>
        <v>1.3715249117428607E-2</v>
      </c>
      <c r="K35">
        <f>K34+estimation_growth!K35</f>
        <v>4.7974492332503447</v>
      </c>
      <c r="L35">
        <f>L34+estimation_growth!L35</f>
        <v>4.7964252454180913</v>
      </c>
      <c r="M35">
        <f>M34+estimation_growth!M35</f>
        <v>4.6690490047688886</v>
      </c>
      <c r="N35">
        <f>N34+estimation_growth!N35</f>
        <v>4.6393463768028695</v>
      </c>
      <c r="O35">
        <f>estimation_growth!O35</f>
        <v>2.7350398175224923E-3</v>
      </c>
      <c r="P35">
        <f>estimation_growth!P35</f>
        <v>-3.5679574028215384E-3</v>
      </c>
      <c r="Q35">
        <f>estimation_growth!Q35</f>
        <v>8.6637231562797894E-3</v>
      </c>
      <c r="R35">
        <f>estimation_growth!R35</f>
        <v>9.026821583541178E-3</v>
      </c>
      <c r="S35" s="63">
        <f>estimation_growth!S35</f>
        <v>1.0968203114641195E-2</v>
      </c>
      <c r="T35" s="62">
        <f>'EU and others'!HU42</f>
        <v>1.0560521725916972E-2</v>
      </c>
      <c r="U35">
        <f>LN('Bond Portfolio data'!EJ114/AN35*AO35)</f>
        <v>7.4823590259904043</v>
      </c>
      <c r="V35">
        <f>LN('Bond Portfolio data'!EB114/AN35*AO35)</f>
        <v>8.5781029482318569</v>
      </c>
      <c r="W35">
        <f>LN('Bond Portfolio data'!S114/AM35)</f>
        <v>2.1347615739272459</v>
      </c>
      <c r="X35" s="52">
        <f>LN('Bond Portfolio data'!T114/AM35)</f>
        <v>3.0314175042346996</v>
      </c>
      <c r="Y35">
        <f>LN('Bond Portfolio data'!EJ114/'Bond Portfolio data'!EB114)</f>
        <v>-1.0957439222414522</v>
      </c>
      <c r="Z35">
        <f>LN('Bond Portfolio data'!S114/'Bond Portfolio data'!T114)</f>
        <v>-0.89665593030745361</v>
      </c>
      <c r="AA35" s="52">
        <f>LN('Bond Portfolio data'!EJ114/'Bond Portfolio data'!S114)</f>
        <v>0.68355990202189565</v>
      </c>
      <c r="AB35">
        <f>LN('Bond Portfolio data'!F114/AM35)</f>
        <v>1.0992858941923638</v>
      </c>
      <c r="AC35">
        <f>LN('Bond Portfolio data'!G114/AM35)</f>
        <v>2.1446548127731955</v>
      </c>
      <c r="AD35">
        <f>LN('Bond Portfolio data'!W114/AM35)</f>
        <v>1.6961675424772313</v>
      </c>
      <c r="AE35" s="52">
        <f>LN('Bond Portfolio data'!X114/AM35)</f>
        <v>2.5004107267940272</v>
      </c>
      <c r="AF35">
        <f>LN('Bond Portfolio data'!F114/'Bond Portfolio data'!G114)</f>
        <v>-1.0453689185808317</v>
      </c>
      <c r="AG35" s="52">
        <f>LN('Bond Portfolio data'!W114/'Bond Portfolio data'!X114)</f>
        <v>-0.80424318431679587</v>
      </c>
      <c r="AH35">
        <f>AH34+estimation_growth!AH35</f>
        <v>4.8136515522526038</v>
      </c>
      <c r="AI35" s="52">
        <f>AI34+estimation_growth!AI35</f>
        <v>4.6707574394398517</v>
      </c>
      <c r="AJ35" s="63">
        <v>275703</v>
      </c>
      <c r="AK35" s="67">
        <v>1817207.5606200001</v>
      </c>
      <c r="AM35">
        <f>AM34*(1+0.9*estimation_growth!F35+0.1*estimation_growth!G35)</f>
        <v>115.97285372813987</v>
      </c>
      <c r="AN35">
        <f>AM34*(1+0.96*estimation_growth!O35+0.04*estimation_growth!P35)</f>
        <v>116.23565872754654</v>
      </c>
      <c r="AO35" s="52">
        <f t="shared" ref="AO35:AO66" si="4">AO34*(1+T35)</f>
        <v>106.30380471852601</v>
      </c>
      <c r="AP35">
        <f t="shared" si="3"/>
        <v>6.5911780452878643</v>
      </c>
      <c r="AR35">
        <v>33</v>
      </c>
    </row>
    <row r="36" spans="1:44" ht="14.45" x14ac:dyDescent="0.25">
      <c r="A36" t="s">
        <v>403</v>
      </c>
      <c r="B36">
        <f>B35+estimation_growth!B36</f>
        <v>4.8631720128283593</v>
      </c>
      <c r="C36">
        <f>C35+estimation_growth!C36</f>
        <v>4.8785107730044928</v>
      </c>
      <c r="D36">
        <f>D35+estimation_growth!D36</f>
        <v>5.0923483201237376</v>
      </c>
      <c r="E36">
        <f>E35+estimation_growth!E36</f>
        <v>4.6978535046310785</v>
      </c>
      <c r="F36">
        <f>estimation_growth!F36</f>
        <v>3.7293596766492243E-3</v>
      </c>
      <c r="G36">
        <f>estimation_growth!G36</f>
        <v>-1.6274912409556919E-2</v>
      </c>
      <c r="H36">
        <f>estimation_growth!H36</f>
        <v>1.5547164618084253E-2</v>
      </c>
      <c r="I36" s="60">
        <f>estimation_growth!I36</f>
        <v>1.3547214757856141E-2</v>
      </c>
      <c r="J36" s="61">
        <f>estimation_growth!J36</f>
        <v>1.27539248981694E-2</v>
      </c>
      <c r="K36">
        <f>K35+estimation_growth!K36</f>
        <v>4.8034012931272878</v>
      </c>
      <c r="L36">
        <f>L35+estimation_growth!L36</f>
        <v>4.8063918522364881</v>
      </c>
      <c r="M36">
        <f>M35+estimation_growth!M36</f>
        <v>4.6841244838868423</v>
      </c>
      <c r="N36">
        <f>N35+estimation_growth!N36</f>
        <v>4.6431015385267402</v>
      </c>
      <c r="O36">
        <f>estimation_growth!O36</f>
        <v>6.442221022645651E-5</v>
      </c>
      <c r="P36">
        <f>estimation_growth!P36</f>
        <v>-5.8427127745557049E-4</v>
      </c>
      <c r="Q36">
        <f>estimation_growth!Q36</f>
        <v>3.978541411429593E-3</v>
      </c>
      <c r="R36">
        <f>estimation_growth!R36</f>
        <v>8.7455229031421222E-3</v>
      </c>
      <c r="S36" s="63">
        <f>estimation_growth!S36</f>
        <v>1.00578168160399E-2</v>
      </c>
      <c r="T36" s="62">
        <f>'EU and others'!HU43</f>
        <v>4.5212158986019432E-3</v>
      </c>
      <c r="U36">
        <f>LN('Bond Portfolio data'!EJ115/AN36*AO36)</f>
        <v>7.5050184420067305</v>
      </c>
      <c r="V36">
        <f>LN('Bond Portfolio data'!EB115/AN36*AO36)</f>
        <v>8.5908406936305859</v>
      </c>
      <c r="W36">
        <f>LN('Bond Portfolio data'!S115/AM36)</f>
        <v>2.1406244173521825</v>
      </c>
      <c r="X36" s="52">
        <f>LN('Bond Portfolio data'!T115/AM36)</f>
        <v>3.0122879432429017</v>
      </c>
      <c r="Y36">
        <f>LN('Bond Portfolio data'!EJ115/'Bond Portfolio data'!EB115)</f>
        <v>-1.0858222516238563</v>
      </c>
      <c r="Z36">
        <f>LN('Bond Portfolio data'!S115/'Bond Portfolio data'!T115)</f>
        <v>-0.87166352589071927</v>
      </c>
      <c r="AA36" s="52">
        <f>LN('Bond Portfolio data'!EJ115/'Bond Portfolio data'!S115)</f>
        <v>0.69189295591631661</v>
      </c>
      <c r="AB36">
        <f>LN('Bond Portfolio data'!F115/AM36)</f>
        <v>1.0838997226056317</v>
      </c>
      <c r="AC36">
        <f>LN('Bond Portfolio data'!G115/AM36)</f>
        <v>2.1129105961273691</v>
      </c>
      <c r="AD36">
        <f>LN('Bond Portfolio data'!W115/AM36)</f>
        <v>1.7135386288836041</v>
      </c>
      <c r="AE36" s="52">
        <f>LN('Bond Portfolio data'!X115/AM36)</f>
        <v>2.4900256858818737</v>
      </c>
      <c r="AF36">
        <f>LN('Bond Portfolio data'!F115/'Bond Portfolio data'!G115)</f>
        <v>-1.0290108735217376</v>
      </c>
      <c r="AG36" s="52">
        <f>LN('Bond Portfolio data'!W115/'Bond Portfolio data'!X115)</f>
        <v>-0.77648705699826936</v>
      </c>
      <c r="AH36">
        <f>AH35+estimation_growth!AH36</f>
        <v>4.8210774879699514</v>
      </c>
      <c r="AI36" s="52">
        <f>AI35+estimation_growth!AI36</f>
        <v>4.6798453511960139</v>
      </c>
      <c r="AJ36" s="63">
        <v>276564</v>
      </c>
      <c r="AK36" s="67">
        <v>1820412.39723</v>
      </c>
      <c r="AM36">
        <f>AM35*(1+0.9*estimation_growth!F36+0.1*estimation_growth!G36)</f>
        <v>116.17336296036036</v>
      </c>
      <c r="AN36">
        <f>AM35*(1+0.96*estimation_growth!O36+0.04*estimation_growth!P36)</f>
        <v>115.97731572230485</v>
      </c>
      <c r="AO36" s="52">
        <f t="shared" si="4"/>
        <v>106.78442717050127</v>
      </c>
      <c r="AP36">
        <f t="shared" si="3"/>
        <v>6.5822464139584325</v>
      </c>
      <c r="AR36">
        <v>34</v>
      </c>
    </row>
    <row r="37" spans="1:44" ht="14.45" x14ac:dyDescent="0.25">
      <c r="A37" t="s">
        <v>404</v>
      </c>
      <c r="B37">
        <f>B36+estimation_growth!B37</f>
        <v>4.8794541212950442</v>
      </c>
      <c r="C37">
        <f>C36+estimation_growth!C37</f>
        <v>4.8930996344880651</v>
      </c>
      <c r="D37">
        <f>D36+estimation_growth!D37</f>
        <v>5.1201603543342999</v>
      </c>
      <c r="E37">
        <f>E36+estimation_growth!E37</f>
        <v>4.712045591126385</v>
      </c>
      <c r="F37">
        <f>estimation_growth!F37</f>
        <v>3.1224544833952095E-3</v>
      </c>
      <c r="G37">
        <f>estimation_growth!G37</f>
        <v>-4.0980101310896799E-3</v>
      </c>
      <c r="H37">
        <f>estimation_growth!H37</f>
        <v>3.9684367824586175E-3</v>
      </c>
      <c r="I37" s="60">
        <f>estimation_growth!I37</f>
        <v>1.193464150751633E-2</v>
      </c>
      <c r="J37" s="61">
        <f>estimation_growth!J37</f>
        <v>1.147593856640805E-2</v>
      </c>
      <c r="K37">
        <f>K36+estimation_growth!K37</f>
        <v>4.8115482251262858</v>
      </c>
      <c r="L37">
        <f>L36+estimation_growth!L37</f>
        <v>4.8132197862835353</v>
      </c>
      <c r="M37">
        <f>M36+estimation_growth!M37</f>
        <v>4.6922446705525509</v>
      </c>
      <c r="N37">
        <f>N36+estimation_growth!N37</f>
        <v>4.6443100077211321</v>
      </c>
      <c r="O37">
        <f>estimation_growth!O37</f>
        <v>4.6517694538633914E-3</v>
      </c>
      <c r="P37">
        <f>estimation_growth!P37</f>
        <v>-3.3202766475252485E-2</v>
      </c>
      <c r="Q37">
        <f>estimation_growth!Q37</f>
        <v>1.0173943198117673E-2</v>
      </c>
      <c r="R37">
        <f>estimation_growth!R37</f>
        <v>8.126642508076154E-3</v>
      </c>
      <c r="S37" s="63">
        <f>estimation_growth!S37</f>
        <v>9.0363844896459433E-3</v>
      </c>
      <c r="T37" s="62">
        <f>'EU and others'!HU44</f>
        <v>-6.6383419485891604E-2</v>
      </c>
      <c r="U37">
        <f>LN('Bond Portfolio data'!EJ116/AN37*AO37)</f>
        <v>7.5267937182051785</v>
      </c>
      <c r="V37">
        <f>LN('Bond Portfolio data'!EB116/AN37*AO37)</f>
        <v>8.6551158323514752</v>
      </c>
      <c r="W37">
        <f>LN('Bond Portfolio data'!S116/AM37)</f>
        <v>2.1690674581799989</v>
      </c>
      <c r="X37" s="52">
        <f>LN('Bond Portfolio data'!T116/AM37)</f>
        <v>2.9955817590270617</v>
      </c>
      <c r="Y37">
        <f>LN('Bond Portfolio data'!EJ116/'Bond Portfolio data'!EB116)</f>
        <v>-1.1283221141462976</v>
      </c>
      <c r="Z37">
        <f>LN('Bond Portfolio data'!S116/'Bond Portfolio data'!T116)</f>
        <v>-0.82651430084706301</v>
      </c>
      <c r="AA37" s="52">
        <f>LN('Bond Portfolio data'!EJ116/'Bond Portfolio data'!S116)</f>
        <v>0.75633873996081435</v>
      </c>
      <c r="AB37">
        <f>LN('Bond Portfolio data'!F116/AM37)</f>
        <v>1.1444033037913497</v>
      </c>
      <c r="AC37">
        <f>LN('Bond Portfolio data'!G116/AM37)</f>
        <v>2.132873648938014</v>
      </c>
      <c r="AD37">
        <f>LN('Bond Portfolio data'!W116/AM37)</f>
        <v>1.7244711349699693</v>
      </c>
      <c r="AE37" s="52">
        <f>LN('Bond Portfolio data'!X116/AM37)</f>
        <v>2.4473697892203865</v>
      </c>
      <c r="AF37">
        <f>LN('Bond Portfolio data'!F116/'Bond Portfolio data'!G116)</f>
        <v>-0.98847034514666443</v>
      </c>
      <c r="AG37" s="52">
        <f>LN('Bond Portfolio data'!W116/'Bond Portfolio data'!X116)</f>
        <v>-0.72289865425041722</v>
      </c>
      <c r="AH37">
        <f>AH36+estimation_growth!AH37</f>
        <v>4.8254385232711154</v>
      </c>
      <c r="AI37" s="52">
        <f>AI36+estimation_growth!AI37</f>
        <v>4.6889344277342717</v>
      </c>
      <c r="AJ37" s="63">
        <v>277400</v>
      </c>
      <c r="AK37" s="67">
        <v>1823363.4699000001</v>
      </c>
      <c r="AM37">
        <f>AM36*(1+0.9*estimation_growth!F37+0.1*estimation_growth!G37)</f>
        <v>116.45222643274693</v>
      </c>
      <c r="AN37">
        <f>AM36*(1+0.96*estimation_growth!O37+0.04*estimation_growth!P37)</f>
        <v>116.53786711184436</v>
      </c>
      <c r="AO37" s="52">
        <f t="shared" si="4"/>
        <v>99.695711747081248</v>
      </c>
      <c r="AP37">
        <f t="shared" si="3"/>
        <v>6.5730478366979099</v>
      </c>
      <c r="AR37">
        <v>35</v>
      </c>
    </row>
    <row r="38" spans="1:44" ht="14.45" x14ac:dyDescent="0.25">
      <c r="A38" t="s">
        <v>405</v>
      </c>
      <c r="B38">
        <f>B37+estimation_growth!B38</f>
        <v>4.8874083336722851</v>
      </c>
      <c r="C38">
        <f>C37+estimation_growth!C38</f>
        <v>4.9025817536022966</v>
      </c>
      <c r="D38">
        <f>D37+estimation_growth!D38</f>
        <v>5.1482724198798007</v>
      </c>
      <c r="E38">
        <f>E37+estimation_growth!E38</f>
        <v>4.7154091879736733</v>
      </c>
      <c r="F38">
        <f>estimation_growth!F38</f>
        <v>4.9857832487445464E-3</v>
      </c>
      <c r="G38">
        <f>estimation_growth!G38</f>
        <v>-3.9649441616971259E-3</v>
      </c>
      <c r="H38">
        <f>estimation_growth!H38</f>
        <v>1.582070739268282E-2</v>
      </c>
      <c r="I38" s="60">
        <f>estimation_growth!I38</f>
        <v>1.1620859544202888E-2</v>
      </c>
      <c r="J38" s="61">
        <f>estimation_growth!J38</f>
        <v>1.2224027545819194E-2</v>
      </c>
      <c r="K38">
        <f>K37+estimation_growth!K38</f>
        <v>4.8144021981490788</v>
      </c>
      <c r="L38">
        <f>L37+estimation_growth!L38</f>
        <v>4.8206574908501025</v>
      </c>
      <c r="M38">
        <f>M37+estimation_growth!M38</f>
        <v>4.702736860778403</v>
      </c>
      <c r="N38">
        <f>N37+estimation_growth!N38</f>
        <v>4.6463769874399601</v>
      </c>
      <c r="O38">
        <f>estimation_growth!O38</f>
        <v>-1.0026939846679655E-3</v>
      </c>
      <c r="P38">
        <f>estimation_growth!P38</f>
        <v>-1.6807753626772615E-2</v>
      </c>
      <c r="Q38">
        <f>estimation_growth!Q38</f>
        <v>7.2711046230516429E-3</v>
      </c>
      <c r="R38">
        <f>estimation_growth!R38</f>
        <v>7.1383003844045501E-3</v>
      </c>
      <c r="S38" s="63">
        <f>estimation_growth!S38</f>
        <v>9.3040522311376161E-3</v>
      </c>
      <c r="T38" s="62">
        <f>'EU and others'!HU45</f>
        <v>1.6420651501997389E-2</v>
      </c>
      <c r="U38">
        <f>LN('Bond Portfolio data'!EJ117/AN38*AO38)</f>
        <v>7.727066967536655</v>
      </c>
      <c r="V38">
        <f>LN('Bond Portfolio data'!EB117/AN38*AO38)</f>
        <v>8.7018696969290144</v>
      </c>
      <c r="W38">
        <f>LN('Bond Portfolio data'!S117/AM38)</f>
        <v>2.1772514145213386</v>
      </c>
      <c r="X38" s="52">
        <f>LN('Bond Portfolio data'!T117/AM38)</f>
        <v>2.9743264973356558</v>
      </c>
      <c r="Y38">
        <f>LN('Bond Portfolio data'!EJ117/'Bond Portfolio data'!EB117)</f>
        <v>-0.97480272939235824</v>
      </c>
      <c r="Z38">
        <f>LN('Bond Portfolio data'!S117/'Bond Portfolio data'!T117)</f>
        <v>-0.79707508281431738</v>
      </c>
      <c r="AA38" s="52">
        <f>LN('Bond Portfolio data'!EJ117/'Bond Portfolio data'!S117)</f>
        <v>0.92568699742539939</v>
      </c>
      <c r="AB38">
        <f>LN('Bond Portfolio data'!F117/AM38)</f>
        <v>1.1525339418680258</v>
      </c>
      <c r="AC38">
        <f>LN('Bond Portfolio data'!G117/AM38)</f>
        <v>2.1061247261053824</v>
      </c>
      <c r="AD38">
        <f>LN('Bond Portfolio data'!W117/AM38)</f>
        <v>1.7326849408544358</v>
      </c>
      <c r="AE38" s="52">
        <f>LN('Bond Portfolio data'!X117/AM38)</f>
        <v>2.4301067832011607</v>
      </c>
      <c r="AF38">
        <f>LN('Bond Portfolio data'!F117/'Bond Portfolio data'!G117)</f>
        <v>-0.95359078423735666</v>
      </c>
      <c r="AG38" s="52">
        <f>LN('Bond Portfolio data'!W117/'Bond Portfolio data'!X117)</f>
        <v>-0.697421842346725</v>
      </c>
      <c r="AH38">
        <f>AH37+estimation_growth!AH38</f>
        <v>4.8346209122270194</v>
      </c>
      <c r="AI38" s="52">
        <f>AI37+estimation_growth!AI38</f>
        <v>4.6925387817140702</v>
      </c>
      <c r="AJ38" s="63">
        <v>278103</v>
      </c>
      <c r="AK38" s="67">
        <v>1826379.36466</v>
      </c>
      <c r="AM38">
        <f>AM37*(1+0.9*estimation_growth!F38+0.1*estimation_growth!G38)</f>
        <v>116.92859877906047</v>
      </c>
      <c r="AN38">
        <f>AM37*(1+0.96*estimation_growth!O38+0.04*estimation_growth!P38)</f>
        <v>116.2618391104326</v>
      </c>
      <c r="AO38" s="52">
        <f t="shared" si="4"/>
        <v>101.33278028592365</v>
      </c>
      <c r="AP38">
        <f t="shared" si="3"/>
        <v>6.5672767451627632</v>
      </c>
      <c r="AR38">
        <v>36</v>
      </c>
    </row>
    <row r="39" spans="1:44" ht="14.45" x14ac:dyDescent="0.25">
      <c r="A39" t="s">
        <v>406</v>
      </c>
      <c r="B39">
        <f>B38+estimation_growth!B39</f>
        <v>4.8956174853333518</v>
      </c>
      <c r="C39">
        <f>C38+estimation_growth!C39</f>
        <v>4.9172788950660919</v>
      </c>
      <c r="D39">
        <f>D38+estimation_growth!D39</f>
        <v>5.1491411700773266</v>
      </c>
      <c r="E39">
        <f>E38+estimation_growth!E39</f>
        <v>4.7180616259974517</v>
      </c>
      <c r="F39">
        <f>estimation_growth!F39</f>
        <v>3.347650683013903E-3</v>
      </c>
      <c r="G39">
        <f>estimation_growth!G39</f>
        <v>1.179859437542774E-2</v>
      </c>
      <c r="H39">
        <f>estimation_growth!H39</f>
        <v>2.2982963206539253E-3</v>
      </c>
      <c r="I39" s="60">
        <f>estimation_growth!I39</f>
        <v>1.1669152699110397E-2</v>
      </c>
      <c r="J39" s="61">
        <f>estimation_growth!J39</f>
        <v>1.357122478345163E-2</v>
      </c>
      <c r="K39">
        <f>K38+estimation_growth!K39</f>
        <v>4.8205917192811727</v>
      </c>
      <c r="L39">
        <f>L38+estimation_growth!L39</f>
        <v>4.8295352009857941</v>
      </c>
      <c r="M39">
        <f>M38+estimation_growth!M39</f>
        <v>4.7079457207173538</v>
      </c>
      <c r="N39">
        <f>N38+estimation_growth!N39</f>
        <v>4.6488370993956929</v>
      </c>
      <c r="O39">
        <f>estimation_growth!O39</f>
        <v>9.8962883052379816E-4</v>
      </c>
      <c r="P39">
        <f>estimation_growth!P39</f>
        <v>1.1751959155053414E-2</v>
      </c>
      <c r="Q39">
        <f>estimation_growth!Q39</f>
        <v>8.5733644906583802E-3</v>
      </c>
      <c r="R39">
        <f>estimation_growth!R39</f>
        <v>6.425539104886413E-3</v>
      </c>
      <c r="S39" s="63">
        <f>estimation_growth!S39</f>
        <v>9.4127568016451058E-3</v>
      </c>
      <c r="T39" s="62">
        <f>'EU and others'!HU46</f>
        <v>3.8845402917404279E-2</v>
      </c>
      <c r="U39">
        <f>LN('Bond Portfolio data'!EJ118/AN39*AO39)</f>
        <v>7.8141652645683308</v>
      </c>
      <c r="V39">
        <f>LN('Bond Portfolio data'!EB118/AN39*AO39)</f>
        <v>8.711753720046719</v>
      </c>
      <c r="W39">
        <f>LN('Bond Portfolio data'!S118/AM39)</f>
        <v>2.1786521375089123</v>
      </c>
      <c r="X39" s="52">
        <f>LN('Bond Portfolio data'!T118/AM39)</f>
        <v>2.9473437480040112</v>
      </c>
      <c r="Y39">
        <f>LN('Bond Portfolio data'!EJ118/'Bond Portfolio data'!EB118)</f>
        <v>-0.89758845547838917</v>
      </c>
      <c r="Z39">
        <f>LN('Bond Portfolio data'!S118/'Bond Portfolio data'!T118)</f>
        <v>-0.76869161049509893</v>
      </c>
      <c r="AA39" s="52">
        <f>LN('Bond Portfolio data'!EJ118/'Bond Portfolio data'!S118)</f>
        <v>0.97622839974286291</v>
      </c>
      <c r="AB39">
        <f>LN('Bond Portfolio data'!F118/AM39)</f>
        <v>1.1592246566840605</v>
      </c>
      <c r="AC39">
        <f>LN('Bond Portfolio data'!G118/AM39)</f>
        <v>2.0971359665351219</v>
      </c>
      <c r="AD39">
        <f>LN('Bond Portfolio data'!W118/AM39)</f>
        <v>1.7311119895225082</v>
      </c>
      <c r="AE39" s="52">
        <f>LN('Bond Portfolio data'!X118/AM39)</f>
        <v>2.389904857431028</v>
      </c>
      <c r="AF39">
        <f>LN('Bond Portfolio data'!F118/'Bond Portfolio data'!G118)</f>
        <v>-0.93791130985106164</v>
      </c>
      <c r="AG39" s="52">
        <f>LN('Bond Portfolio data'!W118/'Bond Portfolio data'!X118)</f>
        <v>-0.65879286790851976</v>
      </c>
      <c r="AH39">
        <f>AH38+estimation_growth!AH39</f>
        <v>4.8465698081424424</v>
      </c>
      <c r="AI39" s="52">
        <f>AI38+estimation_growth!AI39</f>
        <v>4.6981472751155327</v>
      </c>
      <c r="AJ39" s="63">
        <v>278864</v>
      </c>
      <c r="AK39" s="67">
        <v>1829336.3132699998</v>
      </c>
      <c r="AM39">
        <f>AM38*(1+0.9*estimation_growth!F39+0.1*estimation_growth!G39)</f>
        <v>117.4188505830585</v>
      </c>
      <c r="AN39">
        <f>AM38*(1+0.96*estimation_growth!O39+0.04*estimation_growth!P39)</f>
        <v>117.09465165970276</v>
      </c>
      <c r="AO39" s="52">
        <f t="shared" si="4"/>
        <v>105.26909296487116</v>
      </c>
      <c r="AP39">
        <f t="shared" si="3"/>
        <v>6.5599586654067927</v>
      </c>
      <c r="AR39">
        <v>37</v>
      </c>
    </row>
    <row r="40" spans="1:44" ht="14.45" x14ac:dyDescent="0.25">
      <c r="A40" t="s">
        <v>407</v>
      </c>
      <c r="B40">
        <f>B39+estimation_growth!B40</f>
        <v>4.9081282401480308</v>
      </c>
      <c r="C40">
        <f>C39+estimation_growth!C40</f>
        <v>4.9285710386168446</v>
      </c>
      <c r="D40">
        <f>D39+estimation_growth!D40</f>
        <v>5.1738783707849718</v>
      </c>
      <c r="E40">
        <f>E39+estimation_growth!E40</f>
        <v>4.7218134761770063</v>
      </c>
      <c r="F40">
        <f>estimation_growth!F40</f>
        <v>3.6109015875851469E-3</v>
      </c>
      <c r="G40">
        <f>estimation_growth!G40</f>
        <v>1.3026863150364498E-2</v>
      </c>
      <c r="H40">
        <f>estimation_growth!H40</f>
        <v>8.3580142035994953E-3</v>
      </c>
      <c r="I40" s="60">
        <f>estimation_growth!I40</f>
        <v>1.2489080219853843E-2</v>
      </c>
      <c r="J40" s="61">
        <f>estimation_growth!J40</f>
        <v>1.438655233225794E-2</v>
      </c>
      <c r="K40">
        <f>K39+estimation_growth!K40</f>
        <v>4.8313007039004781</v>
      </c>
      <c r="L40">
        <f>L39+estimation_growth!L40</f>
        <v>4.8392742473153572</v>
      </c>
      <c r="M40">
        <f>M39+estimation_growth!M40</f>
        <v>4.7163027437997052</v>
      </c>
      <c r="N40">
        <f>N39+estimation_growth!N40</f>
        <v>4.6553848956171757</v>
      </c>
      <c r="O40">
        <f>estimation_growth!O40</f>
        <v>4.9971345798876534E-4</v>
      </c>
      <c r="P40">
        <f>estimation_growth!P40</f>
        <v>8.7135676774937176E-3</v>
      </c>
      <c r="Q40">
        <f>estimation_growth!Q40</f>
        <v>7.2281602608883768E-3</v>
      </c>
      <c r="R40">
        <f>estimation_growth!R40</f>
        <v>6.3560740544763572E-3</v>
      </c>
      <c r="S40" s="63">
        <f>estimation_growth!S40</f>
        <v>1.0748984474752366E-2</v>
      </c>
      <c r="T40" s="62">
        <f>'EU and others'!HU47</f>
        <v>-1.1421387751662954E-2</v>
      </c>
      <c r="U40">
        <f>LN('Bond Portfolio data'!EJ119/AN40*AO40)</f>
        <v>7.7567165633041233</v>
      </c>
      <c r="V40">
        <f>LN('Bond Portfolio data'!EB119/AN40*AO40)</f>
        <v>8.7466810741758998</v>
      </c>
      <c r="W40">
        <f>LN('Bond Portfolio data'!S119/AM40)</f>
        <v>2.1840457555997124</v>
      </c>
      <c r="X40" s="52">
        <f>LN('Bond Portfolio data'!T119/AM40)</f>
        <v>2.9317875990455313</v>
      </c>
      <c r="Y40">
        <f>LN('Bond Portfolio data'!EJ119/'Bond Portfolio data'!EB119)</f>
        <v>-0.98996451087177595</v>
      </c>
      <c r="Z40">
        <f>LN('Bond Portfolio data'!S119/'Bond Portfolio data'!T119)</f>
        <v>-0.74774184344581895</v>
      </c>
      <c r="AA40" s="52">
        <f>LN('Bond Portfolio data'!EJ119/'Bond Portfolio data'!S119)</f>
        <v>0.92392381681178615</v>
      </c>
      <c r="AB40">
        <f>LN('Bond Portfolio data'!F119/AM40)</f>
        <v>1.1842178418753562</v>
      </c>
      <c r="AC40">
        <f>LN('Bond Portfolio data'!G119/AM40)</f>
        <v>2.0998312788032023</v>
      </c>
      <c r="AD40">
        <f>LN('Bond Portfolio data'!W119/AM40)</f>
        <v>1.7252704463746722</v>
      </c>
      <c r="AE40" s="52">
        <f>LN('Bond Portfolio data'!X119/AM40)</f>
        <v>2.3605091971749914</v>
      </c>
      <c r="AF40">
        <f>LN('Bond Portfolio data'!F119/'Bond Portfolio data'!G119)</f>
        <v>-0.91561343692784614</v>
      </c>
      <c r="AG40" s="52">
        <f>LN('Bond Portfolio data'!W119/'Bond Portfolio data'!X119)</f>
        <v>-0.63523875080031933</v>
      </c>
      <c r="AH40">
        <f>AH39+estimation_growth!AH40</f>
        <v>4.8568295295553119</v>
      </c>
      <c r="AI40" s="52">
        <f>AI39+estimation_growth!AI40</f>
        <v>4.7098399676119946</v>
      </c>
      <c r="AJ40" s="63">
        <v>279751</v>
      </c>
      <c r="AK40" s="67">
        <v>1832387.9706900001</v>
      </c>
      <c r="AM40">
        <f>AM39*(1+0.9*estimation_growth!F40+0.1*estimation_growth!G40)</f>
        <v>117.95339963542487</v>
      </c>
      <c r="AN40">
        <f>AM39*(1+0.96*estimation_growth!O40+0.04*estimation_growth!P40)</f>
        <v>117.51610481576887</v>
      </c>
      <c r="AO40" s="52">
        <f t="shared" si="4"/>
        <v>104.06677383585352</v>
      </c>
      <c r="AP40">
        <f t="shared" si="3"/>
        <v>6.5500676340388422</v>
      </c>
      <c r="AR40">
        <v>38</v>
      </c>
    </row>
    <row r="41" spans="1:44" ht="14.45" x14ac:dyDescent="0.25">
      <c r="A41" t="s">
        <v>408</v>
      </c>
      <c r="B41">
        <f>B40+estimation_growth!B41</f>
        <v>4.92533250793519</v>
      </c>
      <c r="C41">
        <f>C40+estimation_growth!C41</f>
        <v>4.9431459281283114</v>
      </c>
      <c r="D41">
        <f>D40+estimation_growth!D41</f>
        <v>5.2027945657162666</v>
      </c>
      <c r="E41">
        <f>E40+estimation_growth!E41</f>
        <v>4.7259967028879277</v>
      </c>
      <c r="F41">
        <f>estimation_growth!F41</f>
        <v>4.5667577671908433E-3</v>
      </c>
      <c r="G41">
        <f>estimation_growth!G41</f>
        <v>1.6953552298832442E-2</v>
      </c>
      <c r="H41">
        <f>estimation_growth!H41</f>
        <v>2.0793275893909779E-2</v>
      </c>
      <c r="I41" s="60">
        <f>estimation_growth!I41</f>
        <v>1.3018561961216868E-2</v>
      </c>
      <c r="J41" s="61">
        <f>estimation_growth!J41</f>
        <v>1.5008714176958371E-2</v>
      </c>
      <c r="K41">
        <f>K40+estimation_growth!K41</f>
        <v>4.8423502163693675</v>
      </c>
      <c r="L41">
        <f>L40+estimation_growth!L41</f>
        <v>4.849232016654569</v>
      </c>
      <c r="M41">
        <f>M40+estimation_growth!M41</f>
        <v>4.7259670626209793</v>
      </c>
      <c r="N41">
        <f>N40+estimation_growth!N41</f>
        <v>4.6597114150511416</v>
      </c>
      <c r="O41">
        <f>estimation_growth!O41</f>
        <v>1.9124532801801026E-3</v>
      </c>
      <c r="P41">
        <f>estimation_growth!P41</f>
        <v>3.4515942812404304E-3</v>
      </c>
      <c r="Q41">
        <f>estimation_growth!Q41</f>
        <v>5.0941454918932401E-3</v>
      </c>
      <c r="R41">
        <f>estimation_growth!R41</f>
        <v>7.3366907863470221E-3</v>
      </c>
      <c r="S41" s="63">
        <f>estimation_growth!S41</f>
        <v>1.1129723712752337E-2</v>
      </c>
      <c r="T41" s="62">
        <f>'EU and others'!HU48</f>
        <v>-1.8401402784258995E-2</v>
      </c>
      <c r="U41">
        <f>LN('Bond Portfolio data'!EJ120/AN41*AO41)</f>
        <v>7.7602585380584532</v>
      </c>
      <c r="V41">
        <f>LN('Bond Portfolio data'!EB120/AN41*AO41)</f>
        <v>8.8058688014579172</v>
      </c>
      <c r="W41">
        <f>LN('Bond Portfolio data'!S120/AM41)</f>
        <v>2.302730308121824</v>
      </c>
      <c r="X41" s="52">
        <f>LN('Bond Portfolio data'!T120/AM41)</f>
        <v>2.9052887994701933</v>
      </c>
      <c r="Y41">
        <f>LN('Bond Portfolio data'!EJ120/'Bond Portfolio data'!EB120)</f>
        <v>-1.0456102633994642</v>
      </c>
      <c r="Z41">
        <f>LN('Bond Portfolio data'!S120/'Bond Portfolio data'!T120)</f>
        <v>-0.60255849134836947</v>
      </c>
      <c r="AA41" s="52">
        <f>LN('Bond Portfolio data'!EJ120/'Bond Portfolio data'!S120)</f>
        <v>0.82725171787462215</v>
      </c>
      <c r="AB41">
        <f>LN('Bond Portfolio data'!F120/AM41)</f>
        <v>1.1955737910348228</v>
      </c>
      <c r="AC41">
        <f>LN('Bond Portfolio data'!G120/AM41)</f>
        <v>1.995502116683729</v>
      </c>
      <c r="AD41">
        <f>LN('Bond Portfolio data'!W120/AM41)</f>
        <v>1.9015100928133843</v>
      </c>
      <c r="AE41" s="52">
        <f>LN('Bond Portfolio data'!X120/AM41)</f>
        <v>2.3901035219785167</v>
      </c>
      <c r="AF41">
        <f>LN('Bond Portfolio data'!F120/'Bond Portfolio data'!G120)</f>
        <v>-0.79992832564890615</v>
      </c>
      <c r="AG41" s="52">
        <f>LN('Bond Portfolio data'!W120/'Bond Portfolio data'!X120)</f>
        <v>-0.48859342916513243</v>
      </c>
      <c r="AH41">
        <f>AH40+estimation_growth!AH41</f>
        <v>4.8649331700769514</v>
      </c>
      <c r="AI41" s="52">
        <f>AI40+estimation_growth!AI41</f>
        <v>4.7245265337903959</v>
      </c>
      <c r="AJ41" s="63">
        <v>280592</v>
      </c>
      <c r="AK41" s="67">
        <v>1835237.0527300001</v>
      </c>
      <c r="AM41">
        <f>AM40*(1+0.9*estimation_growth!F41+0.1*estimation_growth!G41)</f>
        <v>118.63817069193578</v>
      </c>
      <c r="AN41">
        <f>AM40*(1+0.96*estimation_growth!O41+0.04*estimation_growth!P41)</f>
        <v>118.18624187800975</v>
      </c>
      <c r="AO41" s="52">
        <f t="shared" si="4"/>
        <v>102.1517992140416</v>
      </c>
      <c r="AP41">
        <f t="shared" si="3"/>
        <v>6.5405893707946063</v>
      </c>
      <c r="AR41">
        <v>39</v>
      </c>
    </row>
    <row r="42" spans="1:44" ht="14.45" x14ac:dyDescent="0.25">
      <c r="A42" t="s">
        <v>409</v>
      </c>
      <c r="B42">
        <f>B41+estimation_growth!B42</f>
        <v>4.9282333623986627</v>
      </c>
      <c r="C42">
        <f>C41+estimation_growth!C42</f>
        <v>4.9582566040353324</v>
      </c>
      <c r="D42">
        <f>D41+estimation_growth!D42</f>
        <v>5.1937439426270275</v>
      </c>
      <c r="E42">
        <f>E41+estimation_growth!E42</f>
        <v>4.7405138195369076</v>
      </c>
      <c r="F42">
        <f>estimation_growth!F42</f>
        <v>7.6186133145945689E-3</v>
      </c>
      <c r="G42">
        <f>estimation_growth!G42</f>
        <v>2.2311219850389641E-2</v>
      </c>
      <c r="H42">
        <f>estimation_growth!H42</f>
        <v>3.6560873095259794E-2</v>
      </c>
      <c r="I42" s="60">
        <f>estimation_growth!I42</f>
        <v>1.3907186122926962E-2</v>
      </c>
      <c r="J42" s="61">
        <f>estimation_growth!J42</f>
        <v>1.5820588077025688E-2</v>
      </c>
      <c r="K42">
        <f>K41+estimation_growth!K42</f>
        <v>4.8558363572110608</v>
      </c>
      <c r="L42">
        <f>L41+estimation_growth!L42</f>
        <v>4.8598281305222182</v>
      </c>
      <c r="M42">
        <f>M41+estimation_growth!M42</f>
        <v>4.7442718520705061</v>
      </c>
      <c r="N42">
        <f>N41+estimation_growth!N42</f>
        <v>4.6613311524199776</v>
      </c>
      <c r="O42">
        <f>estimation_growth!O42</f>
        <v>4.1415707827244987E-3</v>
      </c>
      <c r="P42">
        <f>estimation_growth!P42</f>
        <v>2.1666344258837428E-2</v>
      </c>
      <c r="Q42">
        <f>estimation_growth!Q42</f>
        <v>1.2755222420251939E-2</v>
      </c>
      <c r="R42">
        <f>estimation_growth!R42</f>
        <v>7.6691177965426682E-3</v>
      </c>
      <c r="S42" s="63">
        <f>estimation_growth!S42</f>
        <v>1.1551036360879063E-2</v>
      </c>
      <c r="T42" s="62">
        <f>'EU and others'!HU49</f>
        <v>3.2434816973241014E-2</v>
      </c>
      <c r="U42">
        <f>LN('Bond Portfolio data'!EJ121/AN42*AO42)</f>
        <v>7.7660918010303002</v>
      </c>
      <c r="V42">
        <f>LN('Bond Portfolio data'!EB121/AN42*AO42)</f>
        <v>8.8190097721345975</v>
      </c>
      <c r="W42">
        <f>LN('Bond Portfolio data'!S121/AM42)</f>
        <v>2.2176957769612256</v>
      </c>
      <c r="X42" s="52">
        <f>LN('Bond Portfolio data'!T121/AM42)</f>
        <v>2.8782896039653805</v>
      </c>
      <c r="Y42">
        <f>LN('Bond Portfolio data'!EJ121/'Bond Portfolio data'!EB121)</f>
        <v>-1.052917971104298</v>
      </c>
      <c r="Z42">
        <f>LN('Bond Portfolio data'!S121/'Bond Portfolio data'!T121)</f>
        <v>-0.66059382700415481</v>
      </c>
      <c r="AA42" s="52">
        <f>LN('Bond Portfolio data'!EJ121/'Bond Portfolio data'!S121)</f>
        <v>0.8858002234099781</v>
      </c>
      <c r="AB42">
        <f>LN('Bond Portfolio data'!F121/AM42)</f>
        <v>1.1742190603604143</v>
      </c>
      <c r="AC42">
        <f>LN('Bond Portfolio data'!G121/AM42)</f>
        <v>1.9769255573887075</v>
      </c>
      <c r="AD42">
        <f>LN('Bond Portfolio data'!W121/AM42)</f>
        <v>1.783479351690588</v>
      </c>
      <c r="AE42" s="52">
        <f>LN('Bond Portfolio data'!X121/AM42)</f>
        <v>2.3573876206864424</v>
      </c>
      <c r="AF42">
        <f>LN('Bond Portfolio data'!F121/'Bond Portfolio data'!G121)</f>
        <v>-0.80270649702829311</v>
      </c>
      <c r="AG42" s="52">
        <f>LN('Bond Portfolio data'!W121/'Bond Portfolio data'!X121)</f>
        <v>-0.57390826899585423</v>
      </c>
      <c r="AH42">
        <f>AH41+estimation_growth!AH42</f>
        <v>4.8732572760499702</v>
      </c>
      <c r="AI42" s="52">
        <f>AI41+estimation_growth!AI42</f>
        <v>4.71628180088811</v>
      </c>
      <c r="AJ42" s="63">
        <v>281304</v>
      </c>
      <c r="AK42" s="67">
        <v>1838254.0545600001</v>
      </c>
      <c r="AM42">
        <f>AM41*(1+0.9*estimation_growth!F42+0.1*estimation_growth!G42)</f>
        <v>119.71633943499883</v>
      </c>
      <c r="AN42">
        <f>AM41*(1+0.96*estimation_growth!O42+0.04*estimation_growth!P42)</f>
        <v>119.21268335606923</v>
      </c>
      <c r="AO42" s="52">
        <f t="shared" si="4"/>
        <v>105.4650741250363</v>
      </c>
      <c r="AP42">
        <f t="shared" si="3"/>
        <v>6.5347597423428034</v>
      </c>
      <c r="AR42">
        <v>40</v>
      </c>
    </row>
    <row r="43" spans="1:44" ht="14.45" x14ac:dyDescent="0.25">
      <c r="A43" t="s">
        <v>410</v>
      </c>
      <c r="B43">
        <f>B42+estimation_growth!B43</f>
        <v>4.9469421271919476</v>
      </c>
      <c r="C43">
        <f>C42+estimation_growth!C43</f>
        <v>4.9678074917921826</v>
      </c>
      <c r="D43">
        <f>D42+estimation_growth!D43</f>
        <v>5.2517786030808615</v>
      </c>
      <c r="E43">
        <f>E42+estimation_growth!E43</f>
        <v>4.7406023757657572</v>
      </c>
      <c r="F43">
        <f>estimation_growth!F43</f>
        <v>5.6516067031715522E-3</v>
      </c>
      <c r="G43">
        <f>estimation_growth!G43</f>
        <v>3.2288282613777142E-3</v>
      </c>
      <c r="H43">
        <f>estimation_growth!H43</f>
        <v>3.2534134829242944E-3</v>
      </c>
      <c r="I43" s="60">
        <f>estimation_growth!I43</f>
        <v>1.5319366549009894E-2</v>
      </c>
      <c r="J43" s="61">
        <f>estimation_growth!J43</f>
        <v>1.510432990164734E-2</v>
      </c>
      <c r="K43">
        <f>K42+estimation_growth!K43</f>
        <v>4.8639607933103166</v>
      </c>
      <c r="L43">
        <f>L42+estimation_growth!L43</f>
        <v>4.8665415582944522</v>
      </c>
      <c r="M43">
        <f>M42+estimation_growth!M43</f>
        <v>4.7489599400204119</v>
      </c>
      <c r="N43">
        <f>N42+estimation_growth!N43</f>
        <v>4.6714728155988219</v>
      </c>
      <c r="O43">
        <f>estimation_growth!O43</f>
        <v>3.0043705691181611E-3</v>
      </c>
      <c r="P43">
        <f>estimation_growth!P43</f>
        <v>6.8147645402624859E-3</v>
      </c>
      <c r="Q43">
        <f>estimation_growth!Q43</f>
        <v>2.427794659759275E-3</v>
      </c>
      <c r="R43">
        <f>estimation_growth!R43</f>
        <v>8.6675222653089801E-3</v>
      </c>
      <c r="S43" s="63">
        <f>estimation_growth!S43</f>
        <v>1.1131364942657207E-2</v>
      </c>
      <c r="T43" s="62">
        <f>'EU and others'!HU50</f>
        <v>3.3093020500433071E-2</v>
      </c>
      <c r="U43">
        <f>LN('Bond Portfolio data'!EJ122/AN43*AO43)</f>
        <v>7.7810943356917166</v>
      </c>
      <c r="V43">
        <f>LN('Bond Portfolio data'!EB122/AN43*AO43)</f>
        <v>8.8258363610926285</v>
      </c>
      <c r="W43">
        <f>LN('Bond Portfolio data'!S122/AM43)</f>
        <v>2.1746114783512125</v>
      </c>
      <c r="X43" s="52">
        <f>LN('Bond Portfolio data'!T122/AM43)</f>
        <v>2.8386969409882581</v>
      </c>
      <c r="Y43">
        <f>LN('Bond Portfolio data'!EJ122/'Bond Portfolio data'!EB122)</f>
        <v>-1.0447420254009114</v>
      </c>
      <c r="Z43">
        <f>LN('Bond Portfolio data'!S122/'Bond Portfolio data'!T122)</f>
        <v>-0.66408546263704538</v>
      </c>
      <c r="AA43" s="52">
        <f>LN('Bond Portfolio data'!EJ122/'Bond Portfolio data'!S122)</f>
        <v>0.91330283836320147</v>
      </c>
      <c r="AB43">
        <f>LN('Bond Portfolio data'!F122/AM43)</f>
        <v>1.1677756282648803</v>
      </c>
      <c r="AC43">
        <f>LN('Bond Portfolio data'!G122/AM43)</f>
        <v>1.9568917714548697</v>
      </c>
      <c r="AD43">
        <f>LN('Bond Portfolio data'!W122/AM43)</f>
        <v>1.7198932330019354</v>
      </c>
      <c r="AE43" s="52">
        <f>LN('Bond Portfolio data'!X122/AM43)</f>
        <v>2.3042020067899527</v>
      </c>
      <c r="AF43">
        <f>LN('Bond Portfolio data'!F122/'Bond Portfolio data'!G122)</f>
        <v>-0.78911614318998946</v>
      </c>
      <c r="AG43" s="52">
        <f>LN('Bond Portfolio data'!W122/'Bond Portfolio data'!X122)</f>
        <v>-0.58430877378801738</v>
      </c>
      <c r="AH43">
        <f>AH42+estimation_growth!AH43</f>
        <v>4.8826838043558007</v>
      </c>
      <c r="AI43" s="52">
        <f>AI42+estimation_growth!AI43</f>
        <v>4.7284041345395016</v>
      </c>
      <c r="AJ43" s="63">
        <v>282002</v>
      </c>
      <c r="AK43" s="67">
        <v>1841076.1143700001</v>
      </c>
      <c r="AM43">
        <f>AM42*(1+0.9*estimation_growth!F43+0.1*estimation_growth!G43)</f>
        <v>120.36392448479745</v>
      </c>
      <c r="AN43">
        <f>AM42*(1+0.96*estimation_growth!O43+0.04*estimation_growth!P43)</f>
        <v>120.09425833856113</v>
      </c>
      <c r="AO43" s="52">
        <f t="shared" si="4"/>
        <v>108.95523198513582</v>
      </c>
      <c r="AP43">
        <f t="shared" si="3"/>
        <v>6.5285924013659482</v>
      </c>
      <c r="AR43">
        <v>41</v>
      </c>
    </row>
    <row r="44" spans="1:44" ht="14.45" x14ac:dyDescent="0.25">
      <c r="A44" t="s">
        <v>411</v>
      </c>
      <c r="B44">
        <f>B43+estimation_growth!B44</f>
        <v>4.9481484669704674</v>
      </c>
      <c r="C44">
        <f>C43+estimation_growth!C44</f>
        <v>4.977487256545631</v>
      </c>
      <c r="D44">
        <f>D43+estimation_growth!D44</f>
        <v>5.2391606628753875</v>
      </c>
      <c r="E44">
        <f>E43+estimation_growth!E44</f>
        <v>4.7369819244698448</v>
      </c>
      <c r="F44">
        <f>estimation_growth!F44</f>
        <v>6.4601048966759222E-3</v>
      </c>
      <c r="G44">
        <f>estimation_growth!G44</f>
        <v>7.412483829997818E-3</v>
      </c>
      <c r="H44">
        <f>estimation_growth!H44</f>
        <v>1.9930264274310439E-2</v>
      </c>
      <c r="I44" s="60">
        <f>estimation_growth!I44</f>
        <v>1.5915974771168573E-2</v>
      </c>
      <c r="J44" s="61">
        <f>estimation_growth!J44</f>
        <v>1.4410502809858228E-2</v>
      </c>
      <c r="K44">
        <f>K43+estimation_growth!K44</f>
        <v>4.8693190795150514</v>
      </c>
      <c r="L44">
        <f>L43+estimation_growth!L44</f>
        <v>4.8726375288445043</v>
      </c>
      <c r="M44">
        <f>M43+estimation_growth!M44</f>
        <v>4.7505100219124454</v>
      </c>
      <c r="N44">
        <f>N43+estimation_growth!N44</f>
        <v>4.6707923557783655</v>
      </c>
      <c r="O44">
        <f>estimation_growth!O44</f>
        <v>4.3331251229779119E-3</v>
      </c>
      <c r="P44">
        <f>estimation_growth!P44</f>
        <v>1.4202390921707947E-2</v>
      </c>
      <c r="Q44">
        <f>estimation_growth!Q44</f>
        <v>1.4351451824477961E-2</v>
      </c>
      <c r="R44">
        <f>estimation_growth!R44</f>
        <v>9.2180526669252139E-3</v>
      </c>
      <c r="S44" s="63">
        <f>estimation_growth!S44</f>
        <v>1.115785922030188E-2</v>
      </c>
      <c r="T44" s="62">
        <f>'EU and others'!HU51</f>
        <v>2.2239110344367669E-2</v>
      </c>
      <c r="U44">
        <f>LN('Bond Portfolio data'!EJ123/AN44*AO44)</f>
        <v>7.792053051506044</v>
      </c>
      <c r="V44">
        <f>LN('Bond Portfolio data'!EB123/AN44*AO44)</f>
        <v>8.840890262605134</v>
      </c>
      <c r="W44">
        <f>LN('Bond Portfolio data'!S123/AM44)</f>
        <v>2.1501010148755357</v>
      </c>
      <c r="X44" s="52">
        <f>LN('Bond Portfolio data'!T123/AM44)</f>
        <v>2.8098292327421786</v>
      </c>
      <c r="Y44">
        <f>LN('Bond Portfolio data'!EJ123/'Bond Portfolio data'!EB123)</f>
        <v>-1.0488372110990909</v>
      </c>
      <c r="Z44">
        <f>LN('Bond Portfolio data'!S123/'Bond Portfolio data'!T123)</f>
        <v>-0.65972821786664249</v>
      </c>
      <c r="AA44" s="52">
        <f>LN('Bond Portfolio data'!EJ123/'Bond Portfolio data'!S123)</f>
        <v>0.92720233131733343</v>
      </c>
      <c r="AB44">
        <f>LN('Bond Portfolio data'!F123/AM44)</f>
        <v>1.137697520849015</v>
      </c>
      <c r="AC44">
        <f>LN('Bond Portfolio data'!G123/AM44)</f>
        <v>1.9294948929462652</v>
      </c>
      <c r="AD44">
        <f>LN('Bond Portfolio data'!W123/AM44)</f>
        <v>1.6985742205777605</v>
      </c>
      <c r="AE44" s="52">
        <f>LN('Bond Portfolio data'!X123/AM44)</f>
        <v>2.2742937248391417</v>
      </c>
      <c r="AF44">
        <f>LN('Bond Portfolio data'!F123/'Bond Portfolio data'!G123)</f>
        <v>-0.79179737209725021</v>
      </c>
      <c r="AG44" s="52">
        <f>LN('Bond Portfolio data'!W123/'Bond Portfolio data'!X123)</f>
        <v>-0.5757195042613813</v>
      </c>
      <c r="AH44">
        <f>AH43+estimation_growth!AH44</f>
        <v>4.8889812233338619</v>
      </c>
      <c r="AI44" s="52">
        <f>AI43+estimation_growth!AI44</f>
        <v>4.7263272905946625</v>
      </c>
      <c r="AJ44" s="63">
        <v>282769</v>
      </c>
      <c r="AK44" s="67">
        <v>1843989.64836</v>
      </c>
      <c r="AM44">
        <f>AM43*(1+0.9*estimation_growth!F44+0.1*estimation_growth!G44)</f>
        <v>121.15295126934596</v>
      </c>
      <c r="AN44">
        <f>AM43*(1+0.96*estimation_growth!O44+0.04*estimation_growth!P44)</f>
        <v>120.93299257241549</v>
      </c>
      <c r="AO44" s="52">
        <f t="shared" si="4"/>
        <v>111.37829941184945</v>
      </c>
      <c r="AP44">
        <f t="shared" si="3"/>
        <v>6.5211874298809276</v>
      </c>
      <c r="AR44">
        <v>42</v>
      </c>
    </row>
    <row r="45" spans="1:44" ht="14.45" x14ac:dyDescent="0.25">
      <c r="A45" t="s">
        <v>412</v>
      </c>
      <c r="B45">
        <f>B44+estimation_growth!B45</f>
        <v>4.9538114709921857</v>
      </c>
      <c r="C45">
        <f>C44+estimation_growth!C45</f>
        <v>4.9863502303526026</v>
      </c>
      <c r="D45">
        <f>D44+estimation_growth!D45</f>
        <v>5.2397870069257619</v>
      </c>
      <c r="E45">
        <f>E44+estimation_growth!E45</f>
        <v>4.7381874966325945</v>
      </c>
      <c r="F45">
        <f>estimation_growth!F45</f>
        <v>5.3537412771014203E-3</v>
      </c>
      <c r="G45">
        <f>estimation_growth!G45</f>
        <v>4.9612971043773157E-3</v>
      </c>
      <c r="H45">
        <f>estimation_growth!H45</f>
        <v>5.5898487945826858E-3</v>
      </c>
      <c r="I45" s="60">
        <f>estimation_growth!I45</f>
        <v>1.579673720444208E-2</v>
      </c>
      <c r="J45" s="61">
        <f>estimation_growth!J45</f>
        <v>1.3643244624371054E-2</v>
      </c>
      <c r="K45">
        <f>K44+estimation_growth!K45</f>
        <v>4.8774222869388808</v>
      </c>
      <c r="L45">
        <f>L44+estimation_growth!L45</f>
        <v>4.8786333868987963</v>
      </c>
      <c r="M45">
        <f>M44+estimation_growth!M45</f>
        <v>4.7579042861757674</v>
      </c>
      <c r="N45">
        <f>N44+estimation_growth!N45</f>
        <v>4.6777472989014424</v>
      </c>
      <c r="O45">
        <f>estimation_growth!O45</f>
        <v>1.5334566164934534E-3</v>
      </c>
      <c r="P45">
        <f>estimation_growth!P45</f>
        <v>1.6503886021598076E-2</v>
      </c>
      <c r="Q45">
        <f>estimation_growth!Q45</f>
        <v>3.3497714884577669E-3</v>
      </c>
      <c r="R45">
        <f>estimation_growth!R45</f>
        <v>9.5094248149836247E-3</v>
      </c>
      <c r="S45" s="63">
        <f>estimation_growth!S45</f>
        <v>1.083296520847421E-2</v>
      </c>
      <c r="T45" s="62">
        <f>'EU and others'!HU52</f>
        <v>3.0867212000413011E-2</v>
      </c>
      <c r="U45">
        <f>LN('Bond Portfolio data'!EJ124/AN45*AO45)</f>
        <v>7.7646356842381872</v>
      </c>
      <c r="V45">
        <f>LN('Bond Portfolio data'!EB124/AN45*AO45)</f>
        <v>8.8564513824126827</v>
      </c>
      <c r="W45">
        <f>LN('Bond Portfolio data'!S124/AM45)</f>
        <v>2.1643272860070368</v>
      </c>
      <c r="X45" s="52">
        <f>LN('Bond Portfolio data'!T124/AM45)</f>
        <v>2.773212470499296</v>
      </c>
      <c r="Y45">
        <f>LN('Bond Portfolio data'!EJ124/'Bond Portfolio data'!EB124)</f>
        <v>-1.0918156981744946</v>
      </c>
      <c r="Z45">
        <f>LN('Bond Portfolio data'!S124/'Bond Portfolio data'!T124)</f>
        <v>-0.60888518449225904</v>
      </c>
      <c r="AA45" s="52">
        <f>LN('Bond Portfolio data'!EJ124/'Bond Portfolio data'!S124)</f>
        <v>0.85380506610058282</v>
      </c>
      <c r="AB45">
        <f>LN('Bond Portfolio data'!F124/AM45)</f>
        <v>1.1434223340090979</v>
      </c>
      <c r="AC45">
        <f>LN('Bond Portfolio data'!G124/AM45)</f>
        <v>1.9353005082256698</v>
      </c>
      <c r="AD45">
        <f>LN('Bond Portfolio data'!W124/AM45)</f>
        <v>1.7176201472547576</v>
      </c>
      <c r="AE45" s="52">
        <f>LN('Bond Portfolio data'!X124/AM45)</f>
        <v>2.2064989905954464</v>
      </c>
      <c r="AF45">
        <f>LN('Bond Portfolio data'!F124/'Bond Portfolio data'!G124)</f>
        <v>-0.79187817421657192</v>
      </c>
      <c r="AG45" s="52">
        <f>LN('Bond Portfolio data'!W124/'Bond Portfolio data'!X124)</f>
        <v>-0.4888788433406886</v>
      </c>
      <c r="AH45">
        <f>AH44+estimation_growth!AH45</f>
        <v>4.8957226295517868</v>
      </c>
      <c r="AI45" s="52">
        <f>AI44+estimation_growth!AI45</f>
        <v>4.7294409412679412</v>
      </c>
      <c r="AJ45" s="63">
        <v>283518</v>
      </c>
      <c r="AK45" s="67">
        <v>1846738.6112200001</v>
      </c>
      <c r="AM45">
        <f>AM44*(1+0.9*estimation_growth!F45+0.1*estimation_growth!G45)</f>
        <v>121.79681824842594</v>
      </c>
      <c r="AN45">
        <f>AM44*(1+0.96*estimation_growth!O45+0.04*estimation_growth!P45)</f>
        <v>121.41128253224556</v>
      </c>
      <c r="AO45" s="52">
        <f t="shared" si="4"/>
        <v>114.81623699204049</v>
      </c>
      <c r="AP45">
        <f t="shared" si="3"/>
        <v>6.5136556099436369</v>
      </c>
      <c r="AR45">
        <v>43</v>
      </c>
    </row>
    <row r="46" spans="1:44" ht="14.45" x14ac:dyDescent="0.25">
      <c r="A46" t="s">
        <v>413</v>
      </c>
      <c r="B46">
        <f>B45+estimation_growth!B46</f>
        <v>4.950968159147962</v>
      </c>
      <c r="C46">
        <f>C45+estimation_growth!C46</f>
        <v>4.9905661389808067</v>
      </c>
      <c r="D46">
        <f>D45+estimation_growth!D46</f>
        <v>5.1926505922742932</v>
      </c>
      <c r="E46">
        <f>E45+estimation_growth!E46</f>
        <v>4.7353377173430697</v>
      </c>
      <c r="F46">
        <f>estimation_growth!F46</f>
        <v>6.2641645951346803E-3</v>
      </c>
      <c r="G46">
        <f>estimation_growth!G46</f>
        <v>-5.146810803935864E-3</v>
      </c>
      <c r="H46">
        <f>estimation_growth!H46</f>
        <v>2.4080129901773439E-2</v>
      </c>
      <c r="I46" s="60">
        <f>estimation_growth!I46</f>
        <v>1.369124932458976E-2</v>
      </c>
      <c r="J46" s="61">
        <f>estimation_growth!J46</f>
        <v>1.2392721514959071E-2</v>
      </c>
      <c r="K46">
        <f>K45+estimation_growth!K46</f>
        <v>4.8861777553792791</v>
      </c>
      <c r="L46">
        <f>L45+estimation_growth!L46</f>
        <v>4.8871556706999746</v>
      </c>
      <c r="M46">
        <f>M45+estimation_growth!M46</f>
        <v>4.7625267327974035</v>
      </c>
      <c r="N46">
        <f>N45+estimation_growth!N46</f>
        <v>4.677177755871246</v>
      </c>
      <c r="O46">
        <f>estimation_growth!O46</f>
        <v>5.1802744762088383E-3</v>
      </c>
      <c r="P46">
        <f>estimation_growth!P46</f>
        <v>-3.7223296950521494E-3</v>
      </c>
      <c r="Q46">
        <f>estimation_growth!Q46</f>
        <v>1.3078063140533381E-2</v>
      </c>
      <c r="R46">
        <f>estimation_growth!R46</f>
        <v>8.9566742879572114E-3</v>
      </c>
      <c r="S46" s="63">
        <f>estimation_growth!S46</f>
        <v>1.0133444392686597E-2</v>
      </c>
      <c r="T46" s="62">
        <f>'EU and others'!HU53</f>
        <v>-1.0993327454000995E-2</v>
      </c>
      <c r="U46">
        <f>LN('Bond Portfolio data'!EJ125/AN46*AO46)</f>
        <v>7.7400932203342663</v>
      </c>
      <c r="V46">
        <f>LN('Bond Portfolio data'!EB125/AN46*AO46)</f>
        <v>8.8360120805397102</v>
      </c>
      <c r="W46">
        <f>LN('Bond Portfolio data'!S125/AM46)</f>
        <v>2.1945889073962199</v>
      </c>
      <c r="X46" s="52">
        <f>LN('Bond Portfolio data'!T125/AM46)</f>
        <v>2.74094316970635</v>
      </c>
      <c r="Y46">
        <f>LN('Bond Portfolio data'!EJ125/'Bond Portfolio data'!EB125)</f>
        <v>-1.095918860205443</v>
      </c>
      <c r="Z46">
        <f>LN('Bond Portfolio data'!S125/'Bond Portfolio data'!T125)</f>
        <v>-0.54635426231012985</v>
      </c>
      <c r="AA46" s="52">
        <f>LN('Bond Portfolio data'!EJ125/'Bond Portfolio data'!S125)</f>
        <v>0.81292818495600105</v>
      </c>
      <c r="AB46">
        <f>LN('Bond Portfolio data'!F125/AM46)</f>
        <v>1.1176975830040539</v>
      </c>
      <c r="AC46">
        <f>LN('Bond Portfolio data'!G125/AM46)</f>
        <v>1.9312911724098198</v>
      </c>
      <c r="AD46">
        <f>LN('Bond Portfolio data'!W125/AM46)</f>
        <v>1.7780837911792697</v>
      </c>
      <c r="AE46" s="52">
        <f>LN('Bond Portfolio data'!X125/AM46)</f>
        <v>2.1521327519962812</v>
      </c>
      <c r="AF46">
        <f>LN('Bond Portfolio data'!F125/'Bond Portfolio data'!G125)</f>
        <v>-0.81359358940576587</v>
      </c>
      <c r="AG46" s="52">
        <f>LN('Bond Portfolio data'!W125/'Bond Portfolio data'!X125)</f>
        <v>-0.37404896081701139</v>
      </c>
      <c r="AH46">
        <f>AH45+estimation_growth!AH46</f>
        <v>4.9017250382030362</v>
      </c>
      <c r="AI46" s="52">
        <f>AI45+estimation_growth!AI46</f>
        <v>4.7441979989704048</v>
      </c>
      <c r="AJ46" s="63">
        <v>284169</v>
      </c>
      <c r="AK46" s="67">
        <v>1849535.5697699999</v>
      </c>
      <c r="AM46">
        <f>AM45*(1+0.9*estimation_growth!F46+0.1*estimation_growth!G46)</f>
        <v>122.42079151542599</v>
      </c>
      <c r="AN46">
        <f>AM45*(1+0.96*estimation_growth!O46+0.04*estimation_growth!P46)</f>
        <v>122.38438684279433</v>
      </c>
      <c r="AO46" s="52">
        <f t="shared" si="4"/>
        <v>113.5540245017508</v>
      </c>
      <c r="AP46">
        <f t="shared" si="3"/>
        <v>6.5085761281842842</v>
      </c>
      <c r="AR46">
        <v>44</v>
      </c>
    </row>
    <row r="47" spans="1:44" ht="14.45" x14ac:dyDescent="0.25">
      <c r="A47" t="s">
        <v>414</v>
      </c>
      <c r="B47">
        <f>B46+estimation_growth!B47</f>
        <v>4.9562534169389245</v>
      </c>
      <c r="C47">
        <f>C46+estimation_growth!C47</f>
        <v>4.9931351371644492</v>
      </c>
      <c r="D47">
        <f>D46+estimation_growth!D47</f>
        <v>5.1890559890700736</v>
      </c>
      <c r="E47">
        <f>E46+estimation_growth!E47</f>
        <v>4.7270416340426298</v>
      </c>
      <c r="F47">
        <f>estimation_growth!F47</f>
        <v>7.0379342245256993E-3</v>
      </c>
      <c r="G47">
        <f>estimation_growth!G47</f>
        <v>-2.227812006824248E-2</v>
      </c>
      <c r="H47">
        <f>estimation_growth!H47</f>
        <v>2.5681614156658483E-3</v>
      </c>
      <c r="I47" s="60">
        <f>estimation_growth!I47</f>
        <v>1.0653540729617772E-2</v>
      </c>
      <c r="J47" s="61">
        <f>estimation_growth!J47</f>
        <v>1.2922354299563121E-2</v>
      </c>
      <c r="K47">
        <f>K46+estimation_growth!K47</f>
        <v>4.8876054120692505</v>
      </c>
      <c r="L47">
        <f>L46+estimation_growth!L47</f>
        <v>4.8925858034113174</v>
      </c>
      <c r="M47">
        <f>M46+estimation_growth!M47</f>
        <v>4.7613967504421471</v>
      </c>
      <c r="N47">
        <f>N46+estimation_growth!N47</f>
        <v>4.6754946253037017</v>
      </c>
      <c r="O47">
        <f>estimation_growth!O47</f>
        <v>3.0559801421497865E-3</v>
      </c>
      <c r="P47">
        <f>estimation_growth!P47</f>
        <v>5.0500290015365427E-3</v>
      </c>
      <c r="Q47">
        <f>estimation_growth!Q47</f>
        <v>7.996664418729104E-3</v>
      </c>
      <c r="R47">
        <f>estimation_growth!R47</f>
        <v>8.4959175801750941E-3</v>
      </c>
      <c r="S47" s="63">
        <f>estimation_growth!S47</f>
        <v>1.0450209740272332E-2</v>
      </c>
      <c r="T47" s="62">
        <f>'EU and others'!HU54</f>
        <v>4.1346849901888971E-2</v>
      </c>
      <c r="U47">
        <f>LN('Bond Portfolio data'!EJ126/AN47*AO47)</f>
        <v>7.7410697230686134</v>
      </c>
      <c r="V47">
        <f>LN('Bond Portfolio data'!EB126/AN47*AO47)</f>
        <v>8.850598169950171</v>
      </c>
      <c r="W47">
        <f>LN('Bond Portfolio data'!S126/AM47)</f>
        <v>2.1758856296799629</v>
      </c>
      <c r="X47" s="52">
        <f>LN('Bond Portfolio data'!T126/AM47)</f>
        <v>2.6926658577192004</v>
      </c>
      <c r="Y47">
        <f>LN('Bond Portfolio data'!EJ126/'Bond Portfolio data'!EB126)</f>
        <v>-1.1095284468815574</v>
      </c>
      <c r="Z47">
        <f>LN('Bond Portfolio data'!S126/'Bond Portfolio data'!T126)</f>
        <v>-0.51678022803923751</v>
      </c>
      <c r="AA47" s="52">
        <f>LN('Bond Portfolio data'!EJ126/'Bond Portfolio data'!S126)</f>
        <v>0.7914233747033127</v>
      </c>
      <c r="AB47">
        <f>LN('Bond Portfolio data'!F126/AM47)</f>
        <v>1.1085191791870084</v>
      </c>
      <c r="AC47">
        <f>LN('Bond Portfolio data'!G126/AM47)</f>
        <v>1.9078591418381823</v>
      </c>
      <c r="AD47">
        <f>LN('Bond Portfolio data'!W126/AM47)</f>
        <v>1.7544236950975711</v>
      </c>
      <c r="AE47" s="52">
        <f>LN('Bond Portfolio data'!X126/AM47)</f>
        <v>2.0834776367576251</v>
      </c>
      <c r="AF47">
        <f>LN('Bond Portfolio data'!F126/'Bond Portfolio data'!G126)</f>
        <v>-0.79933996265117369</v>
      </c>
      <c r="AG47" s="52">
        <f>LN('Bond Portfolio data'!W126/'Bond Portfolio data'!X126)</f>
        <v>-0.32905394166005386</v>
      </c>
      <c r="AH47">
        <f>AH46+estimation_growth!AH47</f>
        <v>4.9089200252784622</v>
      </c>
      <c r="AI47" s="52">
        <f>AI46+estimation_growth!AI47</f>
        <v>4.763682544060833</v>
      </c>
      <c r="AJ47" s="63">
        <v>284838</v>
      </c>
      <c r="AK47" s="67">
        <v>1852296.2887200001</v>
      </c>
      <c r="AM47">
        <f>AM46*(1+0.9*estimation_growth!F47+0.1*estimation_growth!G47)</f>
        <v>122.92349153676295</v>
      </c>
      <c r="AN47">
        <f>AM46*(1+0.96*estimation_growth!O47+0.04*estimation_growth!P47)</f>
        <v>122.80467154487084</v>
      </c>
      <c r="AO47" s="52">
        <f t="shared" si="4"/>
        <v>118.24912570858011</v>
      </c>
      <c r="AP47">
        <f t="shared" si="3"/>
        <v>6.5029816552566722</v>
      </c>
      <c r="AR47">
        <v>45</v>
      </c>
    </row>
    <row r="48" spans="1:44" ht="14.45" x14ac:dyDescent="0.25">
      <c r="A48" t="s">
        <v>415</v>
      </c>
      <c r="B48">
        <f>B47+estimation_growth!B48</f>
        <v>4.9530856155160059</v>
      </c>
      <c r="C48">
        <f>C47+estimation_growth!C48</f>
        <v>4.9967732455333778</v>
      </c>
      <c r="D48">
        <f>D47+estimation_growth!D48</f>
        <v>5.1711101411295424</v>
      </c>
      <c r="E48">
        <f>E47+estimation_growth!E48</f>
        <v>4.7210155724779188</v>
      </c>
      <c r="F48">
        <f>estimation_growth!F48</f>
        <v>3.2682886098935882E-3</v>
      </c>
      <c r="G48">
        <f>estimation_growth!G48</f>
        <v>-1.8295564432297517E-2</v>
      </c>
      <c r="H48">
        <f>estimation_growth!H48</f>
        <v>1.0616536899181739E-3</v>
      </c>
      <c r="I48" s="60">
        <f>estimation_growth!I48</f>
        <v>8.6374459977134332E-3</v>
      </c>
      <c r="J48" s="61">
        <f>estimation_growth!J48</f>
        <v>1.2224027545819194E-2</v>
      </c>
      <c r="K48">
        <f>K47+estimation_growth!K48</f>
        <v>4.8877603493852666</v>
      </c>
      <c r="L48">
        <f>L47+estimation_growth!L48</f>
        <v>4.8965670923604554</v>
      </c>
      <c r="M48">
        <f>M47+estimation_growth!M48</f>
        <v>4.7586322644669954</v>
      </c>
      <c r="N48">
        <f>N47+estimation_growth!N48</f>
        <v>4.6691412885571131</v>
      </c>
      <c r="O48">
        <f>estimation_growth!O48</f>
        <v>7.0492268035137395E-4</v>
      </c>
      <c r="P48">
        <f>estimation_growth!P48</f>
        <v>-9.6425744021215783E-3</v>
      </c>
      <c r="Q48">
        <f>estimation_growth!Q48</f>
        <v>1.3374638109306558E-2</v>
      </c>
      <c r="R48">
        <f>estimation_growth!R48</f>
        <v>7.9404065102770538E-3</v>
      </c>
      <c r="S48" s="63">
        <f>estimation_growth!S48</f>
        <v>1.039716427197579E-2</v>
      </c>
      <c r="T48" s="62">
        <f>'EU and others'!HU55</f>
        <v>-1.2668597053979345E-2</v>
      </c>
      <c r="U48">
        <f>LN('Bond Portfolio data'!EJ127/AN48*AO48)</f>
        <v>7.7674785795965029</v>
      </c>
      <c r="V48">
        <f>LN('Bond Portfolio data'!EB127/AN48*AO48)</f>
        <v>8.8705661626817047</v>
      </c>
      <c r="W48">
        <f>LN('Bond Portfolio data'!S127/AM48)</f>
        <v>2.2936203664606487</v>
      </c>
      <c r="X48" s="52">
        <f>LN('Bond Portfolio data'!T127/AM48)</f>
        <v>2.6688907251676124</v>
      </c>
      <c r="Y48">
        <f>LN('Bond Portfolio data'!EJ127/'Bond Portfolio data'!EB127)</f>
        <v>-1.1030875830852021</v>
      </c>
      <c r="Z48">
        <f>LN('Bond Portfolio data'!S127/'Bond Portfolio data'!T127)</f>
        <v>-0.37527035870696357</v>
      </c>
      <c r="AA48" s="52">
        <f>LN('Bond Portfolio data'!EJ127/'Bond Portfolio data'!S127)</f>
        <v>0.71299380221217834</v>
      </c>
      <c r="AB48">
        <f>LN('Bond Portfolio data'!F127/AM48)</f>
        <v>1.175623608426215</v>
      </c>
      <c r="AC48">
        <f>LN('Bond Portfolio data'!G127/AM48)</f>
        <v>1.8933658321710392</v>
      </c>
      <c r="AD48">
        <f>LN('Bond Portfolio data'!W127/AM48)</f>
        <v>1.8977083809510724</v>
      </c>
      <c r="AE48" s="52">
        <f>LN('Bond Portfolio data'!X127/AM48)</f>
        <v>2.051848619018811</v>
      </c>
      <c r="AF48">
        <f>LN('Bond Portfolio data'!F127/'Bond Portfolio data'!G127)</f>
        <v>-0.71774222374482399</v>
      </c>
      <c r="AG48" s="52">
        <f>LN('Bond Portfolio data'!W127/'Bond Portfolio data'!X127)</f>
        <v>-0.15414023806773844</v>
      </c>
      <c r="AH48">
        <f>AH47+estimation_growth!AH48</f>
        <v>4.9160349074919116</v>
      </c>
      <c r="AI48" s="52">
        <f>AI47+estimation_growth!AI48</f>
        <v>4.762989036038431</v>
      </c>
      <c r="AJ48" s="63">
        <v>285584</v>
      </c>
      <c r="AK48" s="67">
        <v>1855090.72435</v>
      </c>
      <c r="AM48">
        <f>AM47*(1+0.9*estimation_growth!F48+0.1*estimation_growth!G48)</f>
        <v>123.0601705733477</v>
      </c>
      <c r="AN48">
        <f>AM47*(1+0.96*estimation_growth!O48+0.04*estimation_growth!P48)</f>
        <v>122.95926507509344</v>
      </c>
      <c r="AO48" s="52">
        <f t="shared" si="4"/>
        <v>116.75107518299275</v>
      </c>
      <c r="AP48">
        <f t="shared" si="3"/>
        <v>6.4957796107274914</v>
      </c>
      <c r="AR48">
        <v>46</v>
      </c>
    </row>
    <row r="49" spans="1:44" ht="14.45" x14ac:dyDescent="0.25">
      <c r="A49" t="s">
        <v>416</v>
      </c>
      <c r="B49">
        <f>B48+estimation_growth!B49</f>
        <v>4.9558599577985145</v>
      </c>
      <c r="C49">
        <f>C48+estimation_growth!C49</f>
        <v>5.0119362776701415</v>
      </c>
      <c r="D49">
        <f>D48+estimation_growth!D49</f>
        <v>5.1208188060559543</v>
      </c>
      <c r="E49">
        <f>E48+estimation_growth!E49</f>
        <v>4.7151732032889537</v>
      </c>
      <c r="F49">
        <f>estimation_growth!F49</f>
        <v>3.0202163267070148E-3</v>
      </c>
      <c r="G49">
        <f>estimation_growth!G49</f>
        <v>-2.7050177533025632E-2</v>
      </c>
      <c r="H49">
        <f>estimation_growth!H49</f>
        <v>8.6710027854284277E-3</v>
      </c>
      <c r="I49" s="60">
        <f>estimation_growth!I49</f>
        <v>5.2829874231419272E-3</v>
      </c>
      <c r="J49" s="61">
        <f>estimation_growth!J49</f>
        <v>1.1717438939025548E-2</v>
      </c>
      <c r="K49">
        <f>K48+estimation_growth!K49</f>
        <v>4.8908564213443011</v>
      </c>
      <c r="L49">
        <f>L48+estimation_growth!L49</f>
        <v>4.9012805843301663</v>
      </c>
      <c r="M49">
        <f>M48+estimation_growth!M49</f>
        <v>4.7475065632577564</v>
      </c>
      <c r="N49">
        <f>N48+estimation_growth!N49</f>
        <v>4.6686249685690013</v>
      </c>
      <c r="O49">
        <f>estimation_growth!O49</f>
        <v>2.7988333321246834E-3</v>
      </c>
      <c r="P49">
        <f>estimation_growth!P49</f>
        <v>-1.5973035086297507E-2</v>
      </c>
      <c r="Q49">
        <f>estimation_growth!Q49</f>
        <v>3.8168622559852971E-3</v>
      </c>
      <c r="R49">
        <f>estimation_growth!R49</f>
        <v>6.5112173550734287E-3</v>
      </c>
      <c r="S49" s="63">
        <f>estimation_growth!S49</f>
        <v>9.9482085576718671E-3</v>
      </c>
      <c r="T49" s="62">
        <f>'EU and others'!HU56</f>
        <v>1.6106180678546757E-3</v>
      </c>
      <c r="U49">
        <f>LN('Bond Portfolio data'!EJ128/AN49*AO49)</f>
        <v>7.8011168754838671</v>
      </c>
      <c r="V49">
        <f>LN('Bond Portfolio data'!EB128/AN49*AO49)</f>
        <v>8.8890652145600306</v>
      </c>
      <c r="W49">
        <f>LN('Bond Portfolio data'!S128/AM49)</f>
        <v>2.334538228630779</v>
      </c>
      <c r="X49" s="52">
        <f>LN('Bond Portfolio data'!T128/AM49)</f>
        <v>2.6518100497695634</v>
      </c>
      <c r="Y49">
        <f>LN('Bond Portfolio data'!EJ128/'Bond Portfolio data'!EB128)</f>
        <v>-1.0879483390761648</v>
      </c>
      <c r="Z49">
        <f>LN('Bond Portfolio data'!S128/'Bond Portfolio data'!T128)</f>
        <v>-0.31727182113878449</v>
      </c>
      <c r="AA49" s="52">
        <f>LN('Bond Portfolio data'!EJ128/'Bond Portfolio data'!S128)</f>
        <v>0.70695790618973875</v>
      </c>
      <c r="AB49">
        <f>LN('Bond Portfolio data'!F128/AM49)</f>
        <v>1.2903863994052243</v>
      </c>
      <c r="AC49">
        <f>LN('Bond Portfolio data'!G128/AM49)</f>
        <v>1.9637873202863072</v>
      </c>
      <c r="AD49">
        <f>LN('Bond Portfolio data'!W128/AM49)</f>
        <v>1.900688706629664</v>
      </c>
      <c r="AE49" s="52">
        <f>LN('Bond Portfolio data'!X128/AM49)</f>
        <v>1.9535120228145146</v>
      </c>
      <c r="AF49">
        <f>LN('Bond Portfolio data'!F128/'Bond Portfolio data'!G128)</f>
        <v>-0.67340092088108294</v>
      </c>
      <c r="AG49" s="52">
        <f>LN('Bond Portfolio data'!W128/'Bond Portfolio data'!X128)</f>
        <v>-5.2823316184850561E-2</v>
      </c>
      <c r="AH49">
        <f>AH48+estimation_growth!AH49</f>
        <v>4.9277408609393198</v>
      </c>
      <c r="AI49" s="52">
        <f>AI48+estimation_growth!AI49</f>
        <v>4.7774526514834834</v>
      </c>
      <c r="AJ49" s="63">
        <v>286311</v>
      </c>
      <c r="AK49" s="67">
        <v>1857887.56278</v>
      </c>
      <c r="AM49">
        <f>AM48*(1+0.9*estimation_growth!F49+0.1*estimation_growth!G49)</f>
        <v>123.06179212992203</v>
      </c>
      <c r="AN49">
        <f>AM48*(1+0.96*estimation_growth!O49+0.04*estimation_growth!P49)</f>
        <v>123.31219270742329</v>
      </c>
      <c r="AO49" s="52">
        <f t="shared" si="4"/>
        <v>116.93911657412396</v>
      </c>
      <c r="AP49">
        <f t="shared" si="3"/>
        <v>6.4890540802833288</v>
      </c>
      <c r="AR49">
        <v>47</v>
      </c>
    </row>
    <row r="50" spans="1:44" ht="14.45" x14ac:dyDescent="0.25">
      <c r="A50" t="s">
        <v>417</v>
      </c>
      <c r="B50">
        <f>B49+estimation_growth!B50</f>
        <v>4.9650265711315473</v>
      </c>
      <c r="C50">
        <f>C49+estimation_growth!C50</f>
        <v>5.014932103380394</v>
      </c>
      <c r="D50">
        <f>D49+estimation_growth!D50</f>
        <v>5.1558825639237815</v>
      </c>
      <c r="E50">
        <f>E49+estimation_growth!E50</f>
        <v>4.7145574991711232</v>
      </c>
      <c r="F50">
        <f>estimation_growth!F50</f>
        <v>3.2004958449469711E-3</v>
      </c>
      <c r="G50">
        <f>estimation_growth!G50</f>
        <v>-2.9198914914783103E-3</v>
      </c>
      <c r="H50">
        <f>estimation_growth!H50</f>
        <v>5.2713855784087826E-3</v>
      </c>
      <c r="I50" s="60">
        <f>estimation_growth!I50</f>
        <v>4.297221394214068E-3</v>
      </c>
      <c r="J50" s="61">
        <f>estimation_growth!J50</f>
        <v>1.2464993122804247E-2</v>
      </c>
      <c r="K50">
        <f>K49+estimation_growth!K50</f>
        <v>4.8947843759324483</v>
      </c>
      <c r="L50">
        <f>L49+estimation_growth!L50</f>
        <v>4.9056031318248889</v>
      </c>
      <c r="M50">
        <f>M49+estimation_growth!M50</f>
        <v>4.7453534319198019</v>
      </c>
      <c r="N50">
        <f>N49+estimation_growth!N50</f>
        <v>4.6722917957586976</v>
      </c>
      <c r="O50">
        <f>estimation_growth!O50</f>
        <v>5.1624894655049351E-3</v>
      </c>
      <c r="P50">
        <f>estimation_growth!P50</f>
        <v>3.5184619050119561E-3</v>
      </c>
      <c r="Q50">
        <f>estimation_growth!Q50</f>
        <v>9.3993646337767398E-3</v>
      </c>
      <c r="R50">
        <f>estimation_growth!R50</f>
        <v>6.2801974128963156E-3</v>
      </c>
      <c r="S50" s="63">
        <f>estimation_growth!S50</f>
        <v>1.0403971937576362E-2</v>
      </c>
      <c r="T50" s="62">
        <f>'EU and others'!HU57</f>
        <v>2.8717885642442612E-2</v>
      </c>
      <c r="U50">
        <f>LN('Bond Portfolio data'!EJ129/AN50*AO50)</f>
        <v>7.8308758039591417</v>
      </c>
      <c r="V50">
        <f>LN('Bond Portfolio data'!EB129/AN50*AO50)</f>
        <v>8.8993727921500874</v>
      </c>
      <c r="W50">
        <f>LN('Bond Portfolio data'!S129/AM50)</f>
        <v>2.3312374356478389</v>
      </c>
      <c r="X50" s="52">
        <f>LN('Bond Portfolio data'!T129/AM50)</f>
        <v>2.6588922259148311</v>
      </c>
      <c r="Y50">
        <f>LN('Bond Portfolio data'!EJ129/'Bond Portfolio data'!EB129)</f>
        <v>-1.0684969881909459</v>
      </c>
      <c r="Z50">
        <f>LN('Bond Portfolio data'!S129/'Bond Portfolio data'!T129)</f>
        <v>-0.3276547902669924</v>
      </c>
      <c r="AA50" s="52">
        <f>LN('Bond Portfolio data'!EJ129/'Bond Portfolio data'!S129)</f>
        <v>0.71217035564657971</v>
      </c>
      <c r="AB50">
        <f>LN('Bond Portfolio data'!F129/AM50)</f>
        <v>1.2904964863145207</v>
      </c>
      <c r="AC50">
        <f>LN('Bond Portfolio data'!G129/AM50)</f>
        <v>1.9730083453045273</v>
      </c>
      <c r="AD50">
        <f>LN('Bond Portfolio data'!W129/AM50)</f>
        <v>1.8955302816053063</v>
      </c>
      <c r="AE50" s="52">
        <f>LN('Bond Portfolio data'!X129/AM50)</f>
        <v>1.9584286036593102</v>
      </c>
      <c r="AF50">
        <f>LN('Bond Portfolio data'!F129/'Bond Portfolio data'!G129)</f>
        <v>-0.68251185899000655</v>
      </c>
      <c r="AG50" s="52">
        <f>LN('Bond Portfolio data'!W129/'Bond Portfolio data'!X129)</f>
        <v>-6.2898322054003725E-2</v>
      </c>
      <c r="AH50">
        <f>AH49+estimation_growth!AH50</f>
        <v>4.9305284772397169</v>
      </c>
      <c r="AI50" s="52">
        <f>AI49+estimation_growth!AI50</f>
        <v>4.7921219191884319</v>
      </c>
      <c r="AJ50" s="63">
        <v>286935</v>
      </c>
      <c r="AK50" s="67">
        <v>1860713.94704</v>
      </c>
      <c r="AM50">
        <f>AM49*(1+0.9*estimation_growth!F50+0.1*estimation_growth!G50)</f>
        <v>123.38033230089061</v>
      </c>
      <c r="AN50">
        <f>AM49*(1+0.96*estimation_growth!O50+0.04*estimation_growth!P50)</f>
        <v>123.68900465628269</v>
      </c>
      <c r="AO50" s="52">
        <f t="shared" si="4"/>
        <v>120.29736075102791</v>
      </c>
      <c r="AP50">
        <f t="shared" si="3"/>
        <v>6.4847925385191765</v>
      </c>
      <c r="AR50">
        <v>48</v>
      </c>
    </row>
    <row r="51" spans="1:44" ht="14.45" x14ac:dyDescent="0.25">
      <c r="A51" t="s">
        <v>418</v>
      </c>
      <c r="B51">
        <f>B50+estimation_growth!B51</f>
        <v>4.9705252569829792</v>
      </c>
      <c r="C51">
        <f>C50+estimation_growth!C51</f>
        <v>5.0200220065452825</v>
      </c>
      <c r="D51">
        <f>D50+estimation_growth!D51</f>
        <v>5.1658652563055671</v>
      </c>
      <c r="E51">
        <f>E50+estimation_growth!E51</f>
        <v>4.7207277046953067</v>
      </c>
      <c r="F51">
        <f>estimation_growth!F51</f>
        <v>3.721011446000233E-3</v>
      </c>
      <c r="G51">
        <f>estimation_growth!G51</f>
        <v>2.2235853409160455E-2</v>
      </c>
      <c r="H51">
        <f>estimation_growth!H51</f>
        <v>8.7412255524021987E-3</v>
      </c>
      <c r="I51" s="60">
        <f>estimation_growth!I51</f>
        <v>4.3465786727212574E-3</v>
      </c>
      <c r="J51" s="61">
        <f>estimation_growth!J51</f>
        <v>1.2513165597931364E-2</v>
      </c>
      <c r="K51">
        <f>K50+estimation_growth!K51</f>
        <v>4.9024268509021116</v>
      </c>
      <c r="L51">
        <f>L50+estimation_growth!L51</f>
        <v>4.9129793721075963</v>
      </c>
      <c r="M51">
        <f>M50+estimation_growth!M51</f>
        <v>4.7500721194062629</v>
      </c>
      <c r="N51">
        <f>N50+estimation_growth!N51</f>
        <v>4.6694732950498645</v>
      </c>
      <c r="O51">
        <f>estimation_growth!O51</f>
        <v>4.9657168505548035E-4</v>
      </c>
      <c r="P51">
        <f>estimation_growth!P51</f>
        <v>-1.9889237543012257E-3</v>
      </c>
      <c r="Q51">
        <f>estimation_growth!Q51</f>
        <v>1.6722850044450816E-3</v>
      </c>
      <c r="R51">
        <f>estimation_growth!R51</f>
        <v>6.4330237485961117E-3</v>
      </c>
      <c r="S51" s="63">
        <f>estimation_growth!S51</f>
        <v>1.0554006618909595E-2</v>
      </c>
      <c r="T51" s="62">
        <f>'EU and others'!HU58</f>
        <v>-4.03968173829252E-2</v>
      </c>
      <c r="U51">
        <f>LN('Bond Portfolio data'!EJ130/AN51*AO51)</f>
        <v>7.8512934152550127</v>
      </c>
      <c r="V51">
        <f>LN('Bond Portfolio data'!EB130/AN51*AO51)</f>
        <v>8.9227168936045551</v>
      </c>
      <c r="W51">
        <f>LN('Bond Portfolio data'!S130/AM51)</f>
        <v>2.3784701422836441</v>
      </c>
      <c r="X51" s="52">
        <f>LN('Bond Portfolio data'!T130/AM51)</f>
        <v>2.6640083290625416</v>
      </c>
      <c r="Y51">
        <f>LN('Bond Portfolio data'!EJ130/'Bond Portfolio data'!EB130)</f>
        <v>-1.0714234783495422</v>
      </c>
      <c r="Z51">
        <f>LN('Bond Portfolio data'!S130/'Bond Portfolio data'!T130)</f>
        <v>-0.28553818677889753</v>
      </c>
      <c r="AA51" s="52">
        <f>LN('Bond Portfolio data'!EJ130/'Bond Portfolio data'!S130)</f>
        <v>0.71893206683436994</v>
      </c>
      <c r="AB51">
        <f>LN('Bond Portfolio data'!F130/AM51)</f>
        <v>1.3746760427288174</v>
      </c>
      <c r="AC51">
        <f>LN('Bond Portfolio data'!G130/AM51)</f>
        <v>1.9826476565470668</v>
      </c>
      <c r="AD51">
        <f>LN('Bond Portfolio data'!W130/AM51)</f>
        <v>1.9219964659084496</v>
      </c>
      <c r="AE51" s="52">
        <f>LN('Bond Portfolio data'!X130/AM51)</f>
        <v>1.9589340600877043</v>
      </c>
      <c r="AF51">
        <f>LN('Bond Portfolio data'!F130/'Bond Portfolio data'!G130)</f>
        <v>-0.60797161381824927</v>
      </c>
      <c r="AG51" s="52">
        <f>LN('Bond Portfolio data'!W130/'Bond Portfolio data'!X130)</f>
        <v>-3.6937594179254726E-2</v>
      </c>
      <c r="AH51">
        <f>AH50+estimation_growth!AH51</f>
        <v>4.9373918177903784</v>
      </c>
      <c r="AI51" s="52">
        <f>AI50+estimation_growth!AI51</f>
        <v>4.8016596391187587</v>
      </c>
      <c r="AJ51" s="63">
        <v>287574</v>
      </c>
      <c r="AK51" s="67">
        <v>1863494.7436800001</v>
      </c>
      <c r="AM51">
        <f>AM50*(1+0.9*estimation_growth!F51+0.1*estimation_growth!G51)</f>
        <v>124.06786866498486</v>
      </c>
      <c r="AN51">
        <f>AM50*(1+0.96*estimation_growth!O51+0.04*estimation_growth!P51)</f>
        <v>123.42933303027434</v>
      </c>
      <c r="AO51" s="52">
        <f t="shared" si="4"/>
        <v>115.43773023712076</v>
      </c>
      <c r="AP51">
        <f t="shared" si="3"/>
        <v>6.480052938304576</v>
      </c>
      <c r="AR51">
        <v>49</v>
      </c>
    </row>
    <row r="52" spans="1:44" ht="14.45" x14ac:dyDescent="0.25">
      <c r="A52" t="s">
        <v>419</v>
      </c>
      <c r="B52">
        <f>B51+estimation_growth!B52</f>
        <v>4.9753842928809835</v>
      </c>
      <c r="C52">
        <f>C51+estimation_growth!C52</f>
        <v>5.0269887306596548</v>
      </c>
      <c r="D52">
        <f>D51+estimation_growth!D52</f>
        <v>5.1657304096933832</v>
      </c>
      <c r="E52">
        <f>E51+estimation_growth!E52</f>
        <v>4.7219313340027149</v>
      </c>
      <c r="F52">
        <f>estimation_growth!F52</f>
        <v>4.4470138344454568E-3</v>
      </c>
      <c r="G52">
        <f>estimation_growth!G52</f>
        <v>4.9650184239649064E-3</v>
      </c>
      <c r="H52">
        <f>estimation_growth!H52</f>
        <v>4.8332133937982746E-3</v>
      </c>
      <c r="I52" s="60">
        <f>estimation_growth!I52</f>
        <v>4.321900943089263E-3</v>
      </c>
      <c r="J52" s="61">
        <f>estimation_growth!J52</f>
        <v>1.0483974078512981E-2</v>
      </c>
      <c r="K52">
        <f>K51+estimation_growth!K52</f>
        <v>4.9082852988189849</v>
      </c>
      <c r="L52">
        <f>L51+estimation_growth!L52</f>
        <v>4.9189444226661765</v>
      </c>
      <c r="M52">
        <f>M51+estimation_growth!M52</f>
        <v>4.7613651580028913</v>
      </c>
      <c r="N52">
        <f>N51+estimation_growth!N52</f>
        <v>4.6738887956105133</v>
      </c>
      <c r="O52">
        <f>estimation_growth!O52</f>
        <v>4.0602371605528821E-3</v>
      </c>
      <c r="P52">
        <f>estimation_growth!P52</f>
        <v>-1.2527326920169961E-2</v>
      </c>
      <c r="Q52">
        <f>estimation_growth!Q52</f>
        <v>6.6796663896232381E-3</v>
      </c>
      <c r="R52">
        <f>estimation_growth!R52</f>
        <v>6.3241445925614759E-3</v>
      </c>
      <c r="S52" s="63">
        <f>estimation_growth!S52</f>
        <v>9.6869038994891188E-3</v>
      </c>
      <c r="T52" s="62">
        <f>'EU and others'!HU59</f>
        <v>-5.543192532990291E-2</v>
      </c>
      <c r="U52">
        <f>LN('Bond Portfolio data'!EJ131/AN52*AO52)</f>
        <v>7.8412586332521004</v>
      </c>
      <c r="V52">
        <f>LN('Bond Portfolio data'!EB131/AN52*AO52)</f>
        <v>8.9409407015171727</v>
      </c>
      <c r="W52">
        <f>LN('Bond Portfolio data'!S131/AM52)</f>
        <v>2.4001203350100582</v>
      </c>
      <c r="X52" s="52">
        <f>LN('Bond Portfolio data'!T131/AM52)</f>
        <v>2.6766620428461954</v>
      </c>
      <c r="Y52">
        <f>LN('Bond Portfolio data'!EJ131/'Bond Portfolio data'!EB131)</f>
        <v>-1.0996820682650723</v>
      </c>
      <c r="Z52">
        <f>LN('Bond Portfolio data'!S131/'Bond Portfolio data'!T131)</f>
        <v>-0.27654170783613696</v>
      </c>
      <c r="AA52" s="52">
        <f>LN('Bond Portfolio data'!EJ131/'Bond Portfolio data'!S131)</f>
        <v>0.74833681947286745</v>
      </c>
      <c r="AB52">
        <f>LN('Bond Portfolio data'!F131/AM52)</f>
        <v>1.403045594958042</v>
      </c>
      <c r="AC52">
        <f>LN('Bond Portfolio data'!G131/AM52)</f>
        <v>2.030189323004481</v>
      </c>
      <c r="AD52">
        <f>LN('Bond Portfolio data'!W131/AM52)</f>
        <v>1.9397388089724574</v>
      </c>
      <c r="AE52" s="52">
        <f>LN('Bond Portfolio data'!X131/AM52)</f>
        <v>1.9345547809700634</v>
      </c>
      <c r="AF52">
        <f>LN('Bond Portfolio data'!F131/'Bond Portfolio data'!G131)</f>
        <v>-0.62714372804643903</v>
      </c>
      <c r="AG52" s="52">
        <f>LN('Bond Portfolio data'!W131/'Bond Portfolio data'!X131)</f>
        <v>5.1840280023939056E-3</v>
      </c>
      <c r="AH52">
        <f>AH51+estimation_growth!AH52</f>
        <v>4.9461666402557078</v>
      </c>
      <c r="AI52" s="52">
        <f>AI51+estimation_growth!AI52</f>
        <v>4.8093794033879167</v>
      </c>
      <c r="AJ52" s="63">
        <v>288303</v>
      </c>
      <c r="AK52" s="67">
        <v>1866259.29116</v>
      </c>
      <c r="AM52">
        <f>AM51*(1+0.9*estimation_growth!F52+0.1*estimation_growth!G52)</f>
        <v>124.62602696588625</v>
      </c>
      <c r="AN52">
        <f>AM51*(1+0.96*estimation_growth!O52+0.04*estimation_growth!P52)</f>
        <v>124.48929428689547</v>
      </c>
      <c r="AO52" s="52">
        <f t="shared" si="4"/>
        <v>109.03879459436321</v>
      </c>
      <c r="AP52">
        <f t="shared" si="3"/>
        <v>6.4732565778365121</v>
      </c>
      <c r="AR52">
        <v>50</v>
      </c>
    </row>
    <row r="53" spans="1:44" ht="14.45" x14ac:dyDescent="0.25">
      <c r="A53" t="s">
        <v>420</v>
      </c>
      <c r="B53">
        <f>B52+estimation_growth!B53</f>
        <v>4.9760170138335802</v>
      </c>
      <c r="C53">
        <f>C52+estimation_growth!C53</f>
        <v>5.0323521613085784</v>
      </c>
      <c r="D53">
        <f>D52+estimation_growth!D53</f>
        <v>5.1639757470156686</v>
      </c>
      <c r="E53">
        <f>E52+estimation_growth!E53</f>
        <v>4.7201849010312227</v>
      </c>
      <c r="F53">
        <f>estimation_growth!F53</f>
        <v>5.3968440704563747E-3</v>
      </c>
      <c r="G53">
        <f>estimation_growth!G53</f>
        <v>6.3733693918965884E-3</v>
      </c>
      <c r="H53">
        <f>estimation_growth!H53</f>
        <v>2.6025147172212826E-3</v>
      </c>
      <c r="I53" s="60">
        <f>estimation_growth!I53</f>
        <v>3.5807216966325939E-3</v>
      </c>
      <c r="J53" s="61">
        <f>estimation_growth!J53</f>
        <v>9.8776809959786327E-3</v>
      </c>
      <c r="K53">
        <f>K52+estimation_growth!K53</f>
        <v>4.9128587906630283</v>
      </c>
      <c r="L53">
        <f>L52+estimation_growth!L53</f>
        <v>4.9234964325721684</v>
      </c>
      <c r="M53">
        <f>M52+estimation_growth!M53</f>
        <v>4.7696338797995823</v>
      </c>
      <c r="N53">
        <f>N52+estimation_growth!N53</f>
        <v>4.6728878909348461</v>
      </c>
      <c r="O53">
        <f>estimation_growth!O53</f>
        <v>3.4188909627645321E-3</v>
      </c>
      <c r="P53">
        <f>estimation_growth!P53</f>
        <v>8.4043517060556957E-3</v>
      </c>
      <c r="Q53">
        <f>estimation_growth!Q53</f>
        <v>4.9932415120331405E-3</v>
      </c>
      <c r="R53">
        <f>estimation_growth!R53</f>
        <v>6.026334628622676E-3</v>
      </c>
      <c r="S53" s="63">
        <f>estimation_growth!S53</f>
        <v>9.2309724785704095E-3</v>
      </c>
      <c r="T53" s="62">
        <f>'EU and others'!HU60</f>
        <v>-2.5697926646799573E-3</v>
      </c>
      <c r="U53">
        <f>LN('Bond Portfolio data'!EJ132/AN53*AO53)</f>
        <v>7.8701391170157944</v>
      </c>
      <c r="V53">
        <f>LN('Bond Portfolio data'!EB132/AN53*AO53)</f>
        <v>8.9451298490998639</v>
      </c>
      <c r="W53">
        <f>LN('Bond Portfolio data'!S132/AM53)</f>
        <v>2.3819907840509762</v>
      </c>
      <c r="X53" s="52">
        <f>LN('Bond Portfolio data'!T132/AM53)</f>
        <v>2.7057008704940397</v>
      </c>
      <c r="Y53">
        <f>LN('Bond Portfolio data'!EJ132/'Bond Portfolio data'!EB132)</f>
        <v>-1.0749907320840695</v>
      </c>
      <c r="Z53">
        <f>LN('Bond Portfolio data'!S132/'Bond Portfolio data'!T132)</f>
        <v>-0.32371008644306343</v>
      </c>
      <c r="AA53" s="52">
        <f>LN('Bond Portfolio data'!EJ132/'Bond Portfolio data'!S132)</f>
        <v>0.79715002273531088</v>
      </c>
      <c r="AB53">
        <f>LN('Bond Portfolio data'!F132/AM53)</f>
        <v>1.4187361339512445</v>
      </c>
      <c r="AC53">
        <f>LN('Bond Portfolio data'!G132/AM53)</f>
        <v>2.0934024057802745</v>
      </c>
      <c r="AD53">
        <f>LN('Bond Portfolio data'!W132/AM53)</f>
        <v>1.9012922001572281</v>
      </c>
      <c r="AE53" s="52">
        <f>LN('Bond Portfolio data'!X132/AM53)</f>
        <v>1.9245889195094559</v>
      </c>
      <c r="AF53">
        <f>LN('Bond Portfolio data'!F132/'Bond Portfolio data'!G132)</f>
        <v>-0.67466627182902972</v>
      </c>
      <c r="AG53" s="52">
        <f>LN('Bond Portfolio data'!W132/'Bond Portfolio data'!X132)</f>
        <v>-2.3296719352227682E-2</v>
      </c>
      <c r="AH53">
        <f>AH52+estimation_growth!AH53</f>
        <v>4.9482414432989206</v>
      </c>
      <c r="AI53" s="52">
        <f>AI52+estimation_growth!AI53</f>
        <v>4.8164556396284341</v>
      </c>
      <c r="AJ53" s="63">
        <v>289007</v>
      </c>
      <c r="AK53" s="67">
        <v>1868881.28501</v>
      </c>
      <c r="AM53">
        <f>AM52*(1+0.9*estimation_growth!F53+0.1*estimation_growth!G53)</f>
        <v>125.31078424764591</v>
      </c>
      <c r="AN53">
        <f>AM52*(1+0.96*estimation_growth!O53+0.04*estimation_growth!P53)</f>
        <v>125.07696248980641</v>
      </c>
      <c r="AO53" s="52">
        <f t="shared" si="4"/>
        <v>108.75858749984907</v>
      </c>
      <c r="AP53">
        <f t="shared" si="3"/>
        <v>6.4665606196735723</v>
      </c>
      <c r="AR53">
        <v>51</v>
      </c>
    </row>
    <row r="54" spans="1:44" ht="14.45" x14ac:dyDescent="0.25">
      <c r="A54" t="s">
        <v>421</v>
      </c>
      <c r="B54">
        <f>B53+estimation_growth!B54</f>
        <v>4.9811872106155377</v>
      </c>
      <c r="C54">
        <f>C53+estimation_growth!C54</f>
        <v>5.0367347782193868</v>
      </c>
      <c r="D54">
        <f>D53+estimation_growth!D54</f>
        <v>5.1724059121828097</v>
      </c>
      <c r="E54">
        <f>E53+estimation_growth!E54</f>
        <v>4.7219079837287534</v>
      </c>
      <c r="F54">
        <f>estimation_growth!F54</f>
        <v>6.1456283748340113E-3</v>
      </c>
      <c r="G54">
        <f>estimation_growth!G54</f>
        <v>3.088650671470905E-2</v>
      </c>
      <c r="H54">
        <f>estimation_growth!H54</f>
        <v>6.1461623613059402E-3</v>
      </c>
      <c r="I54" s="60">
        <f>estimation_growth!I54</f>
        <v>3.1104574646330096E-3</v>
      </c>
      <c r="J54" s="61">
        <f>estimation_growth!J54</f>
        <v>9.6591479256613599E-3</v>
      </c>
      <c r="K54">
        <f>K53+estimation_growth!K54</f>
        <v>4.914370133798835</v>
      </c>
      <c r="L54">
        <f>L53+estimation_growth!L54</f>
        <v>4.9253818074597113</v>
      </c>
      <c r="M54">
        <f>M53+estimation_growth!M54</f>
        <v>4.7737362459786512</v>
      </c>
      <c r="N54">
        <f>N53+estimation_growth!N54</f>
        <v>4.6721239323544053</v>
      </c>
      <c r="O54">
        <f>estimation_growth!O54</f>
        <v>3.2302458804126053E-3</v>
      </c>
      <c r="P54">
        <f>estimation_growth!P54</f>
        <v>1.0207077137742303E-3</v>
      </c>
      <c r="Q54">
        <f>estimation_growth!Q54</f>
        <v>1.3679714497578774E-2</v>
      </c>
      <c r="R54">
        <f>estimation_growth!R54</f>
        <v>5.4397832293036075E-3</v>
      </c>
      <c r="S54" s="63">
        <f>estimation_growth!S54</f>
        <v>8.5447422010660468E-3</v>
      </c>
      <c r="T54" s="62">
        <f>'EU and others'!HU61</f>
        <v>-4.8691965988421619E-2</v>
      </c>
      <c r="U54">
        <f>LN('Bond Portfolio data'!EJ133/AN54*AO54)</f>
        <v>7.8994547022889412</v>
      </c>
      <c r="V54">
        <f>LN('Bond Portfolio data'!EB133/AN54*AO54)</f>
        <v>8.9554965879547055</v>
      </c>
      <c r="W54">
        <f>LN('Bond Portfolio data'!S133/AM54)</f>
        <v>2.3997491208759181</v>
      </c>
      <c r="X54" s="52">
        <f>LN('Bond Portfolio data'!T133/AM54)</f>
        <v>2.718199719173823</v>
      </c>
      <c r="Y54">
        <f>LN('Bond Portfolio data'!EJ133/'Bond Portfolio data'!EB133)</f>
        <v>-1.056041885665765</v>
      </c>
      <c r="Z54">
        <f>LN('Bond Portfolio data'!S133/'Bond Portfolio data'!T133)</f>
        <v>-0.3184505982979049</v>
      </c>
      <c r="AA54" s="52">
        <f>LN('Bond Portfolio data'!EJ133/'Bond Portfolio data'!S133)</f>
        <v>0.8550464730009224</v>
      </c>
      <c r="AB54">
        <f>LN('Bond Portfolio data'!F133/AM54)</f>
        <v>1.4279764299778277</v>
      </c>
      <c r="AC54">
        <f>LN('Bond Portfolio data'!G133/AM54)</f>
        <v>2.1074549318088382</v>
      </c>
      <c r="AD54">
        <f>LN('Bond Portfolio data'!W133/AM54)</f>
        <v>1.9242719208204773</v>
      </c>
      <c r="AE54" s="52">
        <f>LN('Bond Portfolio data'!X133/AM54)</f>
        <v>1.9352452445960466</v>
      </c>
      <c r="AF54">
        <f>LN('Bond Portfolio data'!F133/'Bond Portfolio data'!G133)</f>
        <v>-0.67947850183101099</v>
      </c>
      <c r="AG54" s="52">
        <f>LN('Bond Portfolio data'!W133/'Bond Portfolio data'!X133)</f>
        <v>-1.0973323775569506E-2</v>
      </c>
      <c r="AH54">
        <f>AH53+estimation_growth!AH54</f>
        <v>4.9515880022787284</v>
      </c>
      <c r="AI54" s="52">
        <f>AI53+estimation_growth!AI54</f>
        <v>4.8132353784930277</v>
      </c>
      <c r="AJ54" s="63">
        <v>289609</v>
      </c>
      <c r="AK54" s="67">
        <v>1871571.2715100001</v>
      </c>
      <c r="AM54">
        <f>AM53*(1+0.9*estimation_growth!F54+0.1*estimation_growth!G54)</f>
        <v>126.39092764576549</v>
      </c>
      <c r="AN54">
        <f>AM53*(1+0.96*estimation_growth!O54+0.04*estimation_growth!P54)</f>
        <v>125.70449373381368</v>
      </c>
      <c r="AO54" s="52">
        <f t="shared" si="4"/>
        <v>103.46291805635764</v>
      </c>
      <c r="AP54">
        <f t="shared" si="3"/>
        <v>6.4624071472571645</v>
      </c>
      <c r="AR54">
        <v>52</v>
      </c>
    </row>
    <row r="55" spans="1:44" ht="14.45" x14ac:dyDescent="0.25">
      <c r="A55" t="s">
        <v>422</v>
      </c>
      <c r="B55">
        <f>B54+estimation_growth!B55</f>
        <v>4.9904221702455231</v>
      </c>
      <c r="C55">
        <f>C54+estimation_growth!C55</f>
        <v>5.047806686781291</v>
      </c>
      <c r="D55">
        <f>D54+estimation_growth!D55</f>
        <v>5.177661112662383</v>
      </c>
      <c r="E55">
        <f>E54+estimation_growth!E55</f>
        <v>4.7234687808315812</v>
      </c>
      <c r="F55">
        <f>estimation_growth!F55</f>
        <v>3.1975188567132662E-3</v>
      </c>
      <c r="G55">
        <f>estimation_growth!G55</f>
        <v>-2.3251097590291536E-2</v>
      </c>
      <c r="H55">
        <f>estimation_growth!H55</f>
        <v>1.7467260858367695E-2</v>
      </c>
      <c r="I55" s="60">
        <f>estimation_growth!I55</f>
        <v>3.1104574646330096E-3</v>
      </c>
      <c r="J55" s="61">
        <f>estimation_growth!J55</f>
        <v>8.9296776511444964E-3</v>
      </c>
      <c r="K55">
        <f>K54+estimation_growth!K55</f>
        <v>4.9190814851627875</v>
      </c>
      <c r="L55">
        <f>L54+estimation_growth!L55</f>
        <v>4.9295656361257292</v>
      </c>
      <c r="M55">
        <f>M54+estimation_growth!M55</f>
        <v>4.7773716966711808</v>
      </c>
      <c r="N55">
        <f>N54+estimation_growth!N55</f>
        <v>4.6725915168643279</v>
      </c>
      <c r="O55">
        <f>estimation_growth!O55</f>
        <v>2.1078516059994269E-3</v>
      </c>
      <c r="P55">
        <f>estimation_growth!P55</f>
        <v>-1.7383219553718993E-2</v>
      </c>
      <c r="Q55">
        <f>estimation_growth!Q55</f>
        <v>2.1077395368434499E-3</v>
      </c>
      <c r="R55">
        <f>estimation_growth!R55</f>
        <v>5.0352735603325094E-3</v>
      </c>
      <c r="S55" s="63">
        <f>estimation_growth!S55</f>
        <v>8.1233184724207597E-3</v>
      </c>
      <c r="T55" s="62">
        <f>'EU and others'!HU62</f>
        <v>-3.4695601729699807E-2</v>
      </c>
      <c r="U55">
        <f>LN('Bond Portfolio data'!EJ134/AN55*AO55)</f>
        <v>7.927888218248893</v>
      </c>
      <c r="V55">
        <f>LN('Bond Portfolio data'!EB134/AN55*AO55)</f>
        <v>8.9631452427734466</v>
      </c>
      <c r="W55">
        <f>LN('Bond Portfolio data'!S134/AM55)</f>
        <v>2.4339026516203246</v>
      </c>
      <c r="X55" s="52">
        <f>LN('Bond Portfolio data'!T134/AM55)</f>
        <v>2.7613986590264914</v>
      </c>
      <c r="Y55">
        <f>LN('Bond Portfolio data'!EJ134/'Bond Portfolio data'!EB134)</f>
        <v>-1.0352570245245534</v>
      </c>
      <c r="Z55">
        <f>LN('Bond Portfolio data'!S134/'Bond Portfolio data'!T134)</f>
        <v>-0.32749600740616697</v>
      </c>
      <c r="AA55" s="52">
        <f>LN('Bond Portfolio data'!EJ134/'Bond Portfolio data'!S134)</f>
        <v>0.89085890944810009</v>
      </c>
      <c r="AB55">
        <f>LN('Bond Portfolio data'!F134/AM55)</f>
        <v>1.4531801838393315</v>
      </c>
      <c r="AC55">
        <f>LN('Bond Portfolio data'!G134/AM55)</f>
        <v>2.1879553442802138</v>
      </c>
      <c r="AD55">
        <f>LN('Bond Portfolio data'!W134/AM55)</f>
        <v>1.9638349457622393</v>
      </c>
      <c r="AE55" s="52">
        <f>LN('Bond Portfolio data'!X134/AM55)</f>
        <v>1.9322450132038655</v>
      </c>
      <c r="AF55">
        <f>LN('Bond Portfolio data'!F134/'Bond Portfolio data'!G134)</f>
        <v>-0.7347751604408822</v>
      </c>
      <c r="AG55" s="52">
        <f>LN('Bond Portfolio data'!W134/'Bond Portfolio data'!X134)</f>
        <v>3.1589932558373605E-2</v>
      </c>
      <c r="AH55">
        <f>AH54+estimation_growth!AH55</f>
        <v>4.9623221314591301</v>
      </c>
      <c r="AI55" s="52">
        <f>AI54+estimation_growth!AI55</f>
        <v>4.8288371132696355</v>
      </c>
      <c r="AJ55" s="63">
        <v>290253</v>
      </c>
      <c r="AK55" s="67">
        <v>1874324.3366999999</v>
      </c>
      <c r="AM55">
        <f>AM54*(1+0.9*estimation_growth!F55+0.1*estimation_growth!G55)</f>
        <v>126.46077850346192</v>
      </c>
      <c r="AN55">
        <f>AM54*(1+0.96*estimation_growth!O55+0.04*estimation_growth!P55)</f>
        <v>126.55880118299991</v>
      </c>
      <c r="AO55" s="52">
        <f t="shared" si="4"/>
        <v>99.873209857681687</v>
      </c>
      <c r="AP55">
        <f t="shared" si="3"/>
        <v>6.457553709005591</v>
      </c>
      <c r="AR55">
        <v>53</v>
      </c>
    </row>
    <row r="56" spans="1:44" ht="14.45" x14ac:dyDescent="0.25">
      <c r="A56" t="s">
        <v>423</v>
      </c>
      <c r="B56">
        <f>B55+estimation_growth!B56</f>
        <v>5.0070336099163093</v>
      </c>
      <c r="C56">
        <f>C55+estimation_growth!C56</f>
        <v>5.0624444749719562</v>
      </c>
      <c r="D56">
        <f>D55+estimation_growth!D56</f>
        <v>5.212407744608079</v>
      </c>
      <c r="E56">
        <f>E55+estimation_growth!E56</f>
        <v>4.7212666035126745</v>
      </c>
      <c r="F56">
        <f>estimation_growth!F56</f>
        <v>5.5251627098868994E-3</v>
      </c>
      <c r="G56">
        <f>estimation_growth!G56</f>
        <v>4.7768610068867901E-3</v>
      </c>
      <c r="H56">
        <f>estimation_growth!H56</f>
        <v>1.4814003740356796E-2</v>
      </c>
      <c r="I56" s="60">
        <f>estimation_growth!I56</f>
        <v>2.540303880931738E-3</v>
      </c>
      <c r="J56" s="61">
        <f>estimation_growth!J56</f>
        <v>1.0411276517586776E-2</v>
      </c>
      <c r="K56">
        <f>K55+estimation_growth!K56</f>
        <v>4.9271461545328785</v>
      </c>
      <c r="L56">
        <f>L55+estimation_growth!L56</f>
        <v>4.9365238322432097</v>
      </c>
      <c r="M56">
        <f>M55+estimation_growth!M56</f>
        <v>4.7846558402172281</v>
      </c>
      <c r="N56">
        <f>N55+estimation_growth!N56</f>
        <v>4.6768142422971257</v>
      </c>
      <c r="O56">
        <f>estimation_growth!O56</f>
        <v>4.8997910303463692E-3</v>
      </c>
      <c r="P56">
        <f>estimation_growth!P56</f>
        <v>-3.1557716952935978E-3</v>
      </c>
      <c r="Q56">
        <f>estimation_growth!Q56</f>
        <v>4.0765707369093502E-3</v>
      </c>
      <c r="R56">
        <f>estimation_growth!R56</f>
        <v>4.6988433417221032E-3</v>
      </c>
      <c r="S56" s="63">
        <f>estimation_growth!S56</f>
        <v>8.8888708789933712E-3</v>
      </c>
      <c r="T56" s="62">
        <f>'EU and others'!HU63</f>
        <v>3.3206188671633169E-3</v>
      </c>
      <c r="U56">
        <f>LN('Bond Portfolio data'!EJ135/AN56*AO56)</f>
        <v>7.973207339938031</v>
      </c>
      <c r="V56">
        <f>LN('Bond Portfolio data'!EB135/AN56*AO56)</f>
        <v>8.9795720304531219</v>
      </c>
      <c r="W56">
        <f>LN('Bond Portfolio data'!S135/AM56)</f>
        <v>2.4202437829462107</v>
      </c>
      <c r="X56" s="52">
        <f>LN('Bond Portfolio data'!T135/AM56)</f>
        <v>2.7999921757862318</v>
      </c>
      <c r="Y56">
        <f>LN('Bond Portfolio data'!EJ135/'Bond Portfolio data'!EB135)</f>
        <v>-1.0063646905150918</v>
      </c>
      <c r="Z56">
        <f>LN('Bond Portfolio data'!S135/'Bond Portfolio data'!T135)</f>
        <v>-0.37974839284002121</v>
      </c>
      <c r="AA56" s="52">
        <f>LN('Bond Portfolio data'!EJ135/'Bond Portfolio data'!S135)</f>
        <v>0.94487854919822856</v>
      </c>
      <c r="AB56">
        <f>LN('Bond Portfolio data'!F135/AM56)</f>
        <v>1.4487629288862025</v>
      </c>
      <c r="AC56">
        <f>LN('Bond Portfolio data'!G135/AM56)</f>
        <v>2.2443682023832388</v>
      </c>
      <c r="AD56">
        <f>LN('Bond Portfolio data'!W135/AM56)</f>
        <v>1.9445888762410442</v>
      </c>
      <c r="AE56" s="52">
        <f>LN('Bond Portfolio data'!X135/AM56)</f>
        <v>1.9473469873083664</v>
      </c>
      <c r="AF56">
        <f>LN('Bond Portfolio data'!F135/'Bond Portfolio data'!G135)</f>
        <v>-0.79560527349703591</v>
      </c>
      <c r="AG56" s="52">
        <f>LN('Bond Portfolio data'!W135/'Bond Portfolio data'!X135)</f>
        <v>-2.7581110673223653E-3</v>
      </c>
      <c r="AH56">
        <f>AH55+estimation_growth!AH56</f>
        <v>4.9673888010059555</v>
      </c>
      <c r="AI56" s="52">
        <f>AI55+estimation_growth!AI56</f>
        <v>4.8288371132696355</v>
      </c>
      <c r="AJ56" s="63">
        <v>290974</v>
      </c>
      <c r="AK56" s="67">
        <v>1876916.9146</v>
      </c>
      <c r="AM56">
        <f>AM55*(1+0.9*estimation_growth!F56+0.1*estimation_growth!G56)</f>
        <v>127.15003179952083</v>
      </c>
      <c r="AN56">
        <f>AM55*(1+0.96*estimation_growth!O56+0.04*estimation_growth!P56)</f>
        <v>127.03966138232109</v>
      </c>
      <c r="AO56" s="52">
        <f t="shared" si="4"/>
        <v>100.20485072265926</v>
      </c>
      <c r="AP56">
        <f t="shared" si="3"/>
        <v>6.4504626344621858</v>
      </c>
      <c r="AR56">
        <v>54</v>
      </c>
    </row>
    <row r="57" spans="1:44" ht="14.45" x14ac:dyDescent="0.25">
      <c r="A57" t="s">
        <v>424</v>
      </c>
      <c r="B57">
        <f>B56+estimation_growth!B57</f>
        <v>5.0186540833417208</v>
      </c>
      <c r="C57">
        <f>C56+estimation_growth!C57</f>
        <v>5.0701778795334231</v>
      </c>
      <c r="D57">
        <f>D56+estimation_growth!D57</f>
        <v>5.2470655134899298</v>
      </c>
      <c r="E57">
        <f>E56+estimation_growth!E57</f>
        <v>4.7283707162771869</v>
      </c>
      <c r="F57">
        <f>estimation_growth!F57</f>
        <v>4.7280326772680681E-3</v>
      </c>
      <c r="G57">
        <f>estimation_growth!G57</f>
        <v>5.7117280939245063E-3</v>
      </c>
      <c r="H57">
        <f>estimation_growth!H57</f>
        <v>1.3322808291757582E-2</v>
      </c>
      <c r="I57" s="60">
        <f>estimation_growth!I57</f>
        <v>2.4906793143211203E-3</v>
      </c>
      <c r="J57" s="61">
        <f>estimation_growth!J57</f>
        <v>1.0556655952515648E-2</v>
      </c>
      <c r="K57">
        <f>K56+estimation_growth!K57</f>
        <v>4.937166094726039</v>
      </c>
      <c r="L57">
        <f>L56+estimation_growth!L57</f>
        <v>4.9421266978576739</v>
      </c>
      <c r="M57">
        <f>M56+estimation_growth!M57</f>
        <v>4.7982058209550429</v>
      </c>
      <c r="N57">
        <f>N56+estimation_growth!N57</f>
        <v>4.673125846486391</v>
      </c>
      <c r="O57">
        <f>estimation_growth!O57</f>
        <v>2.8001546405844856E-4</v>
      </c>
      <c r="P57">
        <f>estimation_growth!P57</f>
        <v>-7.9863468226282885E-3</v>
      </c>
      <c r="Q57">
        <f>estimation_growth!Q57</f>
        <v>9.6959200545582921E-3</v>
      </c>
      <c r="R57">
        <f>estimation_growth!R57</f>
        <v>4.7897923701247791E-3</v>
      </c>
      <c r="S57" s="63">
        <f>estimation_growth!S57</f>
        <v>9.3040133997408514E-3</v>
      </c>
      <c r="T57" s="62">
        <f>'EU and others'!HU64</f>
        <v>-5.780936056215219E-2</v>
      </c>
      <c r="U57">
        <f>LN('Bond Portfolio data'!EJ136/AN57*AO57)</f>
        <v>8.0003261949305191</v>
      </c>
      <c r="V57">
        <f>LN('Bond Portfolio data'!EB136/AN57*AO57)</f>
        <v>8.9981110715587889</v>
      </c>
      <c r="W57">
        <f>LN('Bond Portfolio data'!S136/AM57)</f>
        <v>2.4086809227489581</v>
      </c>
      <c r="X57" s="52">
        <f>LN('Bond Portfolio data'!T136/AM57)</f>
        <v>2.8406666563846361</v>
      </c>
      <c r="Y57">
        <f>LN('Bond Portfolio data'!EJ136/'Bond Portfolio data'!EB136)</f>
        <v>-0.99778487662826876</v>
      </c>
      <c r="Z57">
        <f>LN('Bond Portfolio data'!S136/'Bond Portfolio data'!T136)</f>
        <v>-0.43198573363567794</v>
      </c>
      <c r="AA57" s="52">
        <f>LN('Bond Portfolio data'!EJ136/'Bond Portfolio data'!S136)</f>
        <v>1.0391108890656291</v>
      </c>
      <c r="AB57">
        <f>LN('Bond Portfolio data'!F136/AM57)</f>
        <v>1.4607933661220622</v>
      </c>
      <c r="AC57">
        <f>LN('Bond Portfolio data'!G136/AM57)</f>
        <v>2.2585565727883727</v>
      </c>
      <c r="AD57">
        <f>LN('Bond Portfolio data'!W136/AM57)</f>
        <v>1.9183784909982677</v>
      </c>
      <c r="AE57" s="52">
        <f>LN('Bond Portfolio data'!X136/AM57)</f>
        <v>2.0225950968384678</v>
      </c>
      <c r="AF57">
        <f>LN('Bond Portfolio data'!F136/'Bond Portfolio data'!G136)</f>
        <v>-0.79776320666631029</v>
      </c>
      <c r="AG57" s="52">
        <f>LN('Bond Portfolio data'!W136/'Bond Portfolio data'!X136)</f>
        <v>-0.1042166058402</v>
      </c>
      <c r="AH57">
        <f>AH56+estimation_growth!AH57</f>
        <v>4.9708868022318651</v>
      </c>
      <c r="AI57" s="52">
        <f>AI56+estimation_growth!AI57</f>
        <v>4.8342712247075195</v>
      </c>
      <c r="AJ57" s="63">
        <v>291669</v>
      </c>
      <c r="AK57" s="67">
        <v>1879430.6990100001</v>
      </c>
      <c r="AM57">
        <f>AM56*(1+0.9*estimation_growth!F57+0.1*estimation_growth!G57)</f>
        <v>127.76370899513553</v>
      </c>
      <c r="AN57">
        <f>AM56*(1+0.96*estimation_growth!O57+0.04*estimation_growth!P57)</f>
        <v>127.14359304557549</v>
      </c>
      <c r="AO57" s="52">
        <f t="shared" si="4"/>
        <v>94.41207237715642</v>
      </c>
      <c r="AP57">
        <f t="shared" si="3"/>
        <v>6.4437108469189397</v>
      </c>
      <c r="AR57">
        <v>55</v>
      </c>
    </row>
    <row r="58" spans="1:44" ht="14.45" x14ac:dyDescent="0.25">
      <c r="A58" t="s">
        <v>425</v>
      </c>
      <c r="B58">
        <f>B57+estimation_growth!B58</f>
        <v>5.0243883482952505</v>
      </c>
      <c r="C58">
        <f>C57+estimation_growth!C58</f>
        <v>5.0798547329878811</v>
      </c>
      <c r="D58">
        <f>D57+estimation_growth!D58</f>
        <v>5.2476455118490515</v>
      </c>
      <c r="E58">
        <f>E57+estimation_growth!E58</f>
        <v>4.7322627984309786</v>
      </c>
      <c r="F58">
        <f>estimation_growth!F58</f>
        <v>8.6860919780029633E-3</v>
      </c>
      <c r="G58">
        <f>estimation_growth!G58</f>
        <v>2.126607963035454E-2</v>
      </c>
      <c r="H58">
        <f>estimation_growth!H58</f>
        <v>-1.5631248969150136E-3</v>
      </c>
      <c r="I58" s="60">
        <f>estimation_growth!I58</f>
        <v>2.4906793143211203E-3</v>
      </c>
      <c r="J58" s="61">
        <f>estimation_growth!J58</f>
        <v>9.9019536926587826E-3</v>
      </c>
      <c r="K58">
        <f>K57+estimation_growth!K58</f>
        <v>4.9453067407310476</v>
      </c>
      <c r="L58">
        <f>L57+estimation_growth!L58</f>
        <v>4.9494457401519609</v>
      </c>
      <c r="M58">
        <f>M57+estimation_growth!M58</f>
        <v>4.8141193903276189</v>
      </c>
      <c r="N58">
        <f>N57+estimation_growth!N58</f>
        <v>4.6785679528205311</v>
      </c>
      <c r="O58">
        <f>estimation_growth!O58</f>
        <v>3.2283616270893717E-3</v>
      </c>
      <c r="P58">
        <f>estimation_growth!P58</f>
        <v>3.9921077530227353E-3</v>
      </c>
      <c r="Q58">
        <f>estimation_growth!Q58</f>
        <v>2.8097647466847585E-3</v>
      </c>
      <c r="R58">
        <f>estimation_growth!R58</f>
        <v>4.7449960036851646E-3</v>
      </c>
      <c r="S58" s="63">
        <f>estimation_growth!S58</f>
        <v>8.9007552121043165E-3</v>
      </c>
      <c r="T58" s="62">
        <f>'EU and others'!HU65</f>
        <v>-3.7261015728394714E-2</v>
      </c>
      <c r="U58">
        <f>LN('Bond Portfolio data'!EJ137/AN58*AO58)</f>
        <v>8.0130779956708942</v>
      </c>
      <c r="V58">
        <f>LN('Bond Portfolio data'!EB137/AN58*AO58)</f>
        <v>9.0102343629173038</v>
      </c>
      <c r="W58">
        <f>LN('Bond Portfolio data'!S137/AM58)</f>
        <v>2.405921982911293</v>
      </c>
      <c r="X58" s="52">
        <f>LN('Bond Portfolio data'!T137/AM58)</f>
        <v>2.8698134156114175</v>
      </c>
      <c r="Y58">
        <f>LN('Bond Portfolio data'!EJ137/'Bond Portfolio data'!EB137)</f>
        <v>-0.99715636724641032</v>
      </c>
      <c r="Z58">
        <f>LN('Bond Portfolio data'!S137/'Bond Portfolio data'!T137)</f>
        <v>-0.46389143270012428</v>
      </c>
      <c r="AA58" s="52">
        <f>LN('Bond Portfolio data'!EJ137/'Bond Portfolio data'!S137)</f>
        <v>1.0908186498346932</v>
      </c>
      <c r="AB58">
        <f>LN('Bond Portfolio data'!F137/AM58)</f>
        <v>1.4693581517888015</v>
      </c>
      <c r="AC58">
        <f>LN('Bond Portfolio data'!G137/AM58)</f>
        <v>2.3423014446112118</v>
      </c>
      <c r="AD58">
        <f>LN('Bond Portfolio data'!W137/AM58)</f>
        <v>1.9083869675394398</v>
      </c>
      <c r="AE58" s="52">
        <f>LN('Bond Portfolio data'!X137/AM58)</f>
        <v>1.9780414781942857</v>
      </c>
      <c r="AF58">
        <f>LN('Bond Portfolio data'!F137/'Bond Portfolio data'!G137)</f>
        <v>-0.87294329282241023</v>
      </c>
      <c r="AG58" s="52">
        <f>LN('Bond Portfolio data'!W137/'Bond Portfolio data'!X137)</f>
        <v>-6.9654510654845958E-2</v>
      </c>
      <c r="AH58">
        <f>AH57+estimation_growth!AH58</f>
        <v>4.9732737175332717</v>
      </c>
      <c r="AI58" s="52">
        <f>AI57+estimation_growth!AI58</f>
        <v>4.8369951430972415</v>
      </c>
      <c r="AJ58" s="63">
        <v>292237</v>
      </c>
      <c r="AK58" s="67">
        <v>1882061.86161</v>
      </c>
      <c r="AM58">
        <f>AM57*(1+0.9*estimation_growth!F58+0.1*estimation_growth!G58)</f>
        <v>129.03420291107585</v>
      </c>
      <c r="AN58">
        <f>AM57*(1+0.96*estimation_growth!O58+0.04*estimation_growth!P58)</f>
        <v>128.18007961210122</v>
      </c>
      <c r="AO58" s="52">
        <f t="shared" si="4"/>
        <v>90.894182663360851</v>
      </c>
      <c r="AP58">
        <f t="shared" si="3"/>
        <v>6.4401901936099808</v>
      </c>
      <c r="AR58">
        <v>56</v>
      </c>
    </row>
    <row r="59" spans="1:44" ht="14.45" x14ac:dyDescent="0.25">
      <c r="A59" t="s">
        <v>426</v>
      </c>
      <c r="B59">
        <f>B58+estimation_growth!B59</f>
        <v>5.0316890137608699</v>
      </c>
      <c r="C59">
        <f>C58+estimation_growth!C59</f>
        <v>5.0863307937323761</v>
      </c>
      <c r="D59">
        <f>D58+estimation_growth!D59</f>
        <v>5.2828039526072947</v>
      </c>
      <c r="E59">
        <f>E58+estimation_growth!E59</f>
        <v>4.7300146752492829</v>
      </c>
      <c r="F59">
        <f>estimation_growth!F59</f>
        <v>8.6675534014943878E-3</v>
      </c>
      <c r="G59">
        <f>estimation_growth!G59</f>
        <v>1.7168541982577779E-2</v>
      </c>
      <c r="H59">
        <f>estimation_growth!H59</f>
        <v>1.9359754121749617E-2</v>
      </c>
      <c r="I59" s="60">
        <f>estimation_growth!I59</f>
        <v>2.5154925187833577E-3</v>
      </c>
      <c r="J59" s="61">
        <f>estimation_growth!J59</f>
        <v>1.1306785324635138E-2</v>
      </c>
      <c r="K59">
        <f>K58+estimation_growth!K59</f>
        <v>4.9502867979895093</v>
      </c>
      <c r="L59">
        <f>L58+estimation_growth!L59</f>
        <v>4.9537200917490471</v>
      </c>
      <c r="M59">
        <f>M58+estimation_growth!M59</f>
        <v>4.8095452312033808</v>
      </c>
      <c r="N59">
        <f>N58+estimation_growth!N59</f>
        <v>4.6798374322497054</v>
      </c>
      <c r="O59">
        <f>estimation_growth!O59</f>
        <v>4.3580895431935395E-3</v>
      </c>
      <c r="P59">
        <f>estimation_growth!P59</f>
        <v>1.8649338922378824E-2</v>
      </c>
      <c r="Q59">
        <f>estimation_growth!Q59</f>
        <v>9.8617293446207135E-3</v>
      </c>
      <c r="R59">
        <f>estimation_growth!R59</f>
        <v>4.8758453789452538E-3</v>
      </c>
      <c r="S59" s="63">
        <f>estimation_growth!S59</f>
        <v>9.4778091831735356E-3</v>
      </c>
      <c r="T59" s="62">
        <f>'EU and others'!HU66</f>
        <v>2.8990288601124747E-2</v>
      </c>
      <c r="U59">
        <f>LN('Bond Portfolio data'!EJ138/AN59*AO59)</f>
        <v>8.0461520805565065</v>
      </c>
      <c r="V59">
        <f>LN('Bond Portfolio data'!EB138/AN59*AO59)</f>
        <v>9.0195801256729613</v>
      </c>
      <c r="W59">
        <f>LN('Bond Portfolio data'!S138/AM59)</f>
        <v>2.4366113790661368</v>
      </c>
      <c r="X59" s="52">
        <f>LN('Bond Portfolio data'!T138/AM59)</f>
        <v>2.8891758049122127</v>
      </c>
      <c r="Y59">
        <f>LN('Bond Portfolio data'!EJ138/'Bond Portfolio data'!EB138)</f>
        <v>-0.9734280451164552</v>
      </c>
      <c r="Z59">
        <f>LN('Bond Portfolio data'!S138/'Bond Portfolio data'!T138)</f>
        <v>-0.45256442584607565</v>
      </c>
      <c r="AA59" s="52">
        <f>LN('Bond Portfolio data'!EJ138/'Bond Portfolio data'!S138)</f>
        <v>1.066711663736637</v>
      </c>
      <c r="AB59">
        <f>LN('Bond Portfolio data'!F138/AM59)</f>
        <v>1.5102808161509749</v>
      </c>
      <c r="AC59">
        <f>LN('Bond Portfolio data'!G138/AM59)</f>
        <v>2.4198562522344296</v>
      </c>
      <c r="AD59">
        <f>LN('Bond Portfolio data'!W138/AM59)</f>
        <v>1.9324234106977505</v>
      </c>
      <c r="AE59" s="52">
        <f>LN('Bond Portfolio data'!X138/AM59)</f>
        <v>1.9072053833457807</v>
      </c>
      <c r="AF59">
        <f>LN('Bond Portfolio data'!F138/'Bond Portfolio data'!G138)</f>
        <v>-0.90957543608345448</v>
      </c>
      <c r="AG59" s="52">
        <f>LN('Bond Portfolio data'!W138/'Bond Portfolio data'!X138)</f>
        <v>2.5218027351969853E-2</v>
      </c>
      <c r="AH59">
        <f>AH58+estimation_growth!AH59</f>
        <v>4.9779377486217289</v>
      </c>
      <c r="AI59" s="52">
        <f>AI58+estimation_growth!AI59</f>
        <v>4.8427055694074594</v>
      </c>
      <c r="AJ59" s="63">
        <v>292875</v>
      </c>
      <c r="AK59" s="67">
        <v>1884605.2030500001</v>
      </c>
      <c r="AM59">
        <f>AM58*(1+0.9*estimation_growth!F59+0.1*estimation_growth!G59)</f>
        <v>130.2623055839785</v>
      </c>
      <c r="AN59">
        <f>AM58*(1+0.96*estimation_growth!O59+0.04*estimation_growth!P59)</f>
        <v>129.67030792038679</v>
      </c>
      <c r="AO59" s="52">
        <f t="shared" si="4"/>
        <v>93.529231250935041</v>
      </c>
      <c r="AP59">
        <f t="shared" si="3"/>
        <v>6.4348449101152374</v>
      </c>
      <c r="AR59">
        <v>57</v>
      </c>
    </row>
    <row r="60" spans="1:44" ht="14.45" x14ac:dyDescent="0.25">
      <c r="A60" t="s">
        <v>427</v>
      </c>
      <c r="B60">
        <f>B59+estimation_growth!B60</f>
        <v>5.0407387178218919</v>
      </c>
      <c r="C60">
        <f>C59+estimation_growth!C60</f>
        <v>5.0958425104153839</v>
      </c>
      <c r="D60">
        <f>D59+estimation_growth!D60</f>
        <v>5.2980811181711456</v>
      </c>
      <c r="E60">
        <f>E59+estimation_growth!E60</f>
        <v>4.7357744770273023</v>
      </c>
      <c r="F60">
        <f>estimation_growth!F60</f>
        <v>6.1358487932992034E-3</v>
      </c>
      <c r="G60">
        <f>estimation_growth!G60</f>
        <v>1.2037103886552103E-2</v>
      </c>
      <c r="H60">
        <f>estimation_growth!H60</f>
        <v>1.7082522150217549E-2</v>
      </c>
      <c r="I60" s="60">
        <f>estimation_growth!I60</f>
        <v>3.5559874245536527E-3</v>
      </c>
      <c r="J60" s="61">
        <f>estimation_growth!J60</f>
        <v>1.0580879759231721E-2</v>
      </c>
      <c r="K60">
        <f>K59+estimation_growth!K60</f>
        <v>4.9558522091784791</v>
      </c>
      <c r="L60">
        <f>L59+estimation_growth!L60</f>
        <v>4.959839094089979</v>
      </c>
      <c r="M60">
        <f>M59+estimation_growth!M60</f>
        <v>4.814416470855333</v>
      </c>
      <c r="N60">
        <f>N59+estimation_growth!N60</f>
        <v>4.6817313570474486</v>
      </c>
      <c r="O60">
        <f>estimation_growth!O60</f>
        <v>3.2883127086661564E-3</v>
      </c>
      <c r="P60">
        <f>estimation_growth!P60</f>
        <v>9.2776798185612089E-3</v>
      </c>
      <c r="Q60">
        <f>estimation_growth!Q60</f>
        <v>6.0764981286869305E-3</v>
      </c>
      <c r="R60">
        <f>estimation_growth!R60</f>
        <v>4.9897015367008635E-3</v>
      </c>
      <c r="S60" s="63">
        <f>estimation_growth!S60</f>
        <v>9.2226367501098139E-3</v>
      </c>
      <c r="T60" s="62">
        <f>'EU and others'!HU67</f>
        <v>-9.0398655933474174E-3</v>
      </c>
      <c r="U60">
        <f>LN('Bond Portfolio data'!EJ139/AN60*AO60)</f>
        <v>8.0397206091739815</v>
      </c>
      <c r="V60">
        <f>LN('Bond Portfolio data'!EB139/AN60*AO60)</f>
        <v>9.0312240778268436</v>
      </c>
      <c r="W60">
        <f>LN('Bond Portfolio data'!S139/AM60)</f>
        <v>2.4334358854747404</v>
      </c>
      <c r="X60" s="52">
        <f>LN('Bond Portfolio data'!T139/AM60)</f>
        <v>2.9087430023513678</v>
      </c>
      <c r="Y60">
        <f>LN('Bond Portfolio data'!EJ139/'Bond Portfolio data'!EB139)</f>
        <v>-0.9915034686528611</v>
      </c>
      <c r="Z60">
        <f>LN('Bond Portfolio data'!S139/'Bond Portfolio data'!T139)</f>
        <v>-0.47530711687662752</v>
      </c>
      <c r="AA60" s="52">
        <f>LN('Bond Portfolio data'!EJ139/'Bond Portfolio data'!S139)</f>
        <v>1.0739098988102407</v>
      </c>
      <c r="AB60">
        <f>LN('Bond Portfolio data'!F139/AM60)</f>
        <v>1.5365838439213098</v>
      </c>
      <c r="AC60">
        <f>LN('Bond Portfolio data'!G139/AM60)</f>
        <v>2.436652062229014</v>
      </c>
      <c r="AD60">
        <f>LN('Bond Portfolio data'!W139/AM60)</f>
        <v>1.9094379857305861</v>
      </c>
      <c r="AE60" s="52">
        <f>LN('Bond Portfolio data'!X139/AM60)</f>
        <v>1.9313829479688229</v>
      </c>
      <c r="AF60">
        <f>LN('Bond Portfolio data'!F139/'Bond Portfolio data'!G139)</f>
        <v>-0.900068218307704</v>
      </c>
      <c r="AG60" s="52">
        <f>LN('Bond Portfolio data'!W139/'Bond Portfolio data'!X139)</f>
        <v>-2.1944962238236942E-2</v>
      </c>
      <c r="AH60">
        <f>AH59+estimation_growth!AH60</f>
        <v>4.9834389743609213</v>
      </c>
      <c r="AI60" s="52">
        <f>AI59+estimation_growth!AI60</f>
        <v>4.8465417549808212</v>
      </c>
      <c r="AJ60" s="63">
        <v>293603</v>
      </c>
      <c r="AK60" s="67">
        <v>1887234.0126100001</v>
      </c>
      <c r="AM60">
        <f>AM59*(1+0.9*estimation_growth!F60+0.1*estimation_growth!G60)</f>
        <v>131.13844650393699</v>
      </c>
      <c r="AN60">
        <f>AM59*(1+0.96*estimation_growth!O60+0.04*estimation_growth!P60)</f>
        <v>130.72185632963939</v>
      </c>
      <c r="AO60" s="52">
        <f t="shared" si="4"/>
        <v>92.683739571377473</v>
      </c>
      <c r="AP60">
        <f t="shared" si="3"/>
        <v>6.4278430827001092</v>
      </c>
      <c r="AR60">
        <v>58</v>
      </c>
    </row>
    <row r="61" spans="1:44" ht="14.45" x14ac:dyDescent="0.25">
      <c r="A61" t="s">
        <v>428</v>
      </c>
      <c r="B61">
        <f>B60+estimation_growth!B61</f>
        <v>5.0493489102456923</v>
      </c>
      <c r="C61">
        <f>C60+estimation_growth!C61</f>
        <v>5.1060466805896265</v>
      </c>
      <c r="D61">
        <f>D60+estimation_growth!D61</f>
        <v>5.3180427946316104</v>
      </c>
      <c r="E61">
        <f>E60+estimation_growth!E61</f>
        <v>4.7392505426501916</v>
      </c>
      <c r="F61">
        <f>estimation_growth!F61</f>
        <v>6.9872297019015761E-3</v>
      </c>
      <c r="G61">
        <f>estimation_growth!G61</f>
        <v>2.4339068305268441E-2</v>
      </c>
      <c r="H61">
        <f>estimation_growth!H61</f>
        <v>4.262683898572206E-3</v>
      </c>
      <c r="I61" s="60">
        <f>estimation_growth!I61</f>
        <v>4.8397517055263073E-3</v>
      </c>
      <c r="J61" s="61">
        <f>estimation_growth!J61</f>
        <v>1.0265834303347487E-2</v>
      </c>
      <c r="K61">
        <f>K60+estimation_growth!K61</f>
        <v>4.959582059401126</v>
      </c>
      <c r="L61">
        <f>L60+estimation_growth!L61</f>
        <v>4.9661086328977273</v>
      </c>
      <c r="M61">
        <f>M60+estimation_growth!M61</f>
        <v>4.8181911701507927</v>
      </c>
      <c r="N61">
        <f>N60+estimation_growth!N61</f>
        <v>4.6849886830639598</v>
      </c>
      <c r="O61">
        <f>estimation_growth!O61</f>
        <v>4.4267046345281749E-3</v>
      </c>
      <c r="P61">
        <f>estimation_growth!P61</f>
        <v>2.2690960027649328E-3</v>
      </c>
      <c r="Q61">
        <f>estimation_growth!Q61</f>
        <v>4.2218008204965903E-3</v>
      </c>
      <c r="R61">
        <f>estimation_growth!R61</f>
        <v>5.0883209123422368E-3</v>
      </c>
      <c r="S61" s="63">
        <f>estimation_growth!S61</f>
        <v>8.6078424459956615E-3</v>
      </c>
      <c r="T61" s="62">
        <f>'EU and others'!HU68</f>
        <v>-4.6733492681832425E-2</v>
      </c>
      <c r="U61">
        <f>LN('Bond Portfolio data'!EJ140/AN61*AO61)</f>
        <v>8.0370223625580124</v>
      </c>
      <c r="V61">
        <f>LN('Bond Portfolio data'!EB140/AN61*AO61)</f>
        <v>9.0418341160669424</v>
      </c>
      <c r="W61">
        <f>LN('Bond Portfolio data'!S140/AM61)</f>
        <v>2.4347757232762781</v>
      </c>
      <c r="X61" s="52">
        <f>LN('Bond Portfolio data'!T140/AM61)</f>
        <v>2.9188593864535672</v>
      </c>
      <c r="Y61">
        <f>LN('Bond Portfolio data'!EJ140/'Bond Portfolio data'!EB140)</f>
        <v>-1.0048117535089303</v>
      </c>
      <c r="Z61">
        <f>LN('Bond Portfolio data'!S140/'Bond Portfolio data'!T140)</f>
        <v>-0.48408366317728946</v>
      </c>
      <c r="AA61" s="52">
        <f>LN('Bond Portfolio data'!EJ140/'Bond Portfolio data'!S140)</f>
        <v>1.1165607696043853</v>
      </c>
      <c r="AB61">
        <f>LN('Bond Portfolio data'!F140/AM61)</f>
        <v>1.5053746103592784</v>
      </c>
      <c r="AC61">
        <f>LN('Bond Portfolio data'!G140/AM61)</f>
        <v>2.4215160129982674</v>
      </c>
      <c r="AD61">
        <f>LN('Bond Portfolio data'!W140/AM61)</f>
        <v>1.9325958268291901</v>
      </c>
      <c r="AE61" s="52">
        <f>LN('Bond Portfolio data'!X140/AM61)</f>
        <v>1.9819982077024378</v>
      </c>
      <c r="AF61">
        <f>LN('Bond Portfolio data'!F140/'Bond Portfolio data'!G140)</f>
        <v>-0.91614140263898869</v>
      </c>
      <c r="AG61" s="52">
        <f>LN('Bond Portfolio data'!W140/'Bond Portfolio data'!X140)</f>
        <v>-4.940238087324799E-2</v>
      </c>
      <c r="AH61">
        <f>AH60+estimation_growth!AH61</f>
        <v>4.9868483775142343</v>
      </c>
      <c r="AI61" s="52">
        <f>AI60+estimation_growth!AI61</f>
        <v>4.8421003825820614</v>
      </c>
      <c r="AJ61" s="63">
        <v>294334</v>
      </c>
      <c r="AK61" s="67">
        <v>1889939.9018700002</v>
      </c>
      <c r="AM61">
        <f>AM60*(1+0.9*estimation_growth!F61+0.1*estimation_growth!G61)</f>
        <v>132.28229026825377</v>
      </c>
      <c r="AN61">
        <f>AM60*(1+0.96*estimation_growth!O61+0.04*estimation_growth!P61)</f>
        <v>131.70763985507548</v>
      </c>
      <c r="AO61" s="52">
        <f t="shared" si="4"/>
        <v>88.352304706393639</v>
      </c>
      <c r="AP61">
        <f t="shared" si="3"/>
        <v>6.4210723255553219</v>
      </c>
      <c r="AR61">
        <v>59</v>
      </c>
    </row>
    <row r="62" spans="1:44" ht="14.45" x14ac:dyDescent="0.25">
      <c r="A62" t="s">
        <v>429</v>
      </c>
      <c r="B62">
        <f>B61+estimation_growth!B62</f>
        <v>5.0599516941139591</v>
      </c>
      <c r="C62">
        <f>C61+estimation_growth!C62</f>
        <v>5.1136639361754845</v>
      </c>
      <c r="D62">
        <f>D61+estimation_growth!D62</f>
        <v>5.3461321770744794</v>
      </c>
      <c r="E62">
        <f>E61+estimation_growth!E62</f>
        <v>4.7396669557428464</v>
      </c>
      <c r="F62">
        <f>estimation_growth!F62</f>
        <v>9.2189983727788416E-3</v>
      </c>
      <c r="G62">
        <f>estimation_growth!G62</f>
        <v>7.167001431215958E-3</v>
      </c>
      <c r="H62">
        <f>estimation_growth!H62</f>
        <v>7.4703078506050957E-3</v>
      </c>
      <c r="I62" s="60">
        <f>estimation_growth!I62</f>
        <v>6.1186144206906157E-3</v>
      </c>
      <c r="J62" s="61">
        <f>estimation_growth!J62</f>
        <v>1.0580879759231721E-2</v>
      </c>
      <c r="K62">
        <f>K61+estimation_growth!K62</f>
        <v>4.9660842603107378</v>
      </c>
      <c r="L62">
        <f>L61+estimation_growth!L62</f>
        <v>4.9725638874538802</v>
      </c>
      <c r="M62">
        <f>M61+estimation_growth!M62</f>
        <v>4.8274048488653216</v>
      </c>
      <c r="N62">
        <f>N61+estimation_growth!N62</f>
        <v>4.6868808420577004</v>
      </c>
      <c r="O62">
        <f>estimation_growth!O62</f>
        <v>2.01923106064403E-3</v>
      </c>
      <c r="P62">
        <f>estimation_growth!P62</f>
        <v>3.3015715067719149E-3</v>
      </c>
      <c r="Q62">
        <f>estimation_growth!Q62</f>
        <v>6.6741444296667006E-3</v>
      </c>
      <c r="R62">
        <f>estimation_growth!R62</f>
        <v>5.0898542365034327E-3</v>
      </c>
      <c r="S62" s="63">
        <f>estimation_growth!S62</f>
        <v>8.3356908034406541E-3</v>
      </c>
      <c r="T62" s="62">
        <f>'EU and others'!HU69</f>
        <v>-1.0222319507253259E-2</v>
      </c>
      <c r="U62">
        <f>LN('Bond Portfolio data'!EJ141/AN62*AO62)</f>
        <v>8.0596570282303848</v>
      </c>
      <c r="V62">
        <f>LN('Bond Portfolio data'!EB141/AN62*AO62)</f>
        <v>9.0612338479090777</v>
      </c>
      <c r="W62">
        <f>LN('Bond Portfolio data'!S141/AM62)</f>
        <v>2.4274607836419539</v>
      </c>
      <c r="X62" s="52">
        <f>LN('Bond Portfolio data'!T141/AM62)</f>
        <v>2.9454548326504444</v>
      </c>
      <c r="Y62">
        <f>LN('Bond Portfolio data'!EJ141/'Bond Portfolio data'!EB141)</f>
        <v>-1.0015768196786927</v>
      </c>
      <c r="Z62">
        <f>LN('Bond Portfolio data'!S141/'Bond Portfolio data'!T141)</f>
        <v>-0.51799404900849033</v>
      </c>
      <c r="AA62" s="52">
        <f>LN('Bond Portfolio data'!EJ141/'Bond Portfolio data'!S141)</f>
        <v>1.1542338535202721</v>
      </c>
      <c r="AB62">
        <f>LN('Bond Portfolio data'!F141/AM62)</f>
        <v>1.4531342746558458</v>
      </c>
      <c r="AC62">
        <f>LN('Bond Portfolio data'!G141/AM62)</f>
        <v>2.4795788176185978</v>
      </c>
      <c r="AD62">
        <f>LN('Bond Portfolio data'!W141/AM62)</f>
        <v>1.9535351135779613</v>
      </c>
      <c r="AE62" s="52">
        <f>LN('Bond Portfolio data'!X141/AM62)</f>
        <v>1.9577081349473364</v>
      </c>
      <c r="AF62">
        <f>LN('Bond Portfolio data'!F141/'Bond Portfolio data'!G141)</f>
        <v>-1.026444542962752</v>
      </c>
      <c r="AG62" s="52">
        <f>LN('Bond Portfolio data'!W141/'Bond Portfolio data'!X141)</f>
        <v>-4.1730213693753522E-3</v>
      </c>
      <c r="AH62">
        <f>AH61+estimation_growth!AH62</f>
        <v>4.9935857551474685</v>
      </c>
      <c r="AI62" s="52">
        <f>AI61+estimation_growth!AI62</f>
        <v>4.8441991685471439</v>
      </c>
      <c r="AJ62" s="63">
        <v>294957</v>
      </c>
      <c r="AK62" s="67">
        <v>1892645.6576100001</v>
      </c>
      <c r="AM62">
        <f>AM61*(1+0.9*estimation_growth!F62+0.1*estimation_growth!G62)</f>
        <v>133.47465620147892</v>
      </c>
      <c r="AN62">
        <f>AM61*(1+0.96*estimation_growth!O62+0.04*estimation_growth!P62)</f>
        <v>132.55618401478125</v>
      </c>
      <c r="AO62" s="52">
        <f t="shared" si="4"/>
        <v>87.449139218482685</v>
      </c>
      <c r="AP62">
        <f t="shared" si="3"/>
        <v>6.4166833050580259</v>
      </c>
      <c r="AR62">
        <v>60</v>
      </c>
    </row>
    <row r="63" spans="1:44" ht="14.45" x14ac:dyDescent="0.25">
      <c r="A63" t="s">
        <v>430</v>
      </c>
      <c r="B63">
        <f>B62+estimation_growth!B63</f>
        <v>5.0651583075073319</v>
      </c>
      <c r="C63">
        <f>C62+estimation_growth!C63</f>
        <v>5.1244775949588028</v>
      </c>
      <c r="D63">
        <f>D62+estimation_growth!D63</f>
        <v>5.3333272277063166</v>
      </c>
      <c r="E63">
        <f>E62+estimation_growth!E63</f>
        <v>4.7498061833823044</v>
      </c>
      <c r="F63">
        <f>estimation_growth!F63</f>
        <v>7.2358422555467428E-3</v>
      </c>
      <c r="G63">
        <f>estimation_growth!G63</f>
        <v>1.4042183636974848E-2</v>
      </c>
      <c r="H63">
        <f>estimation_growth!H63</f>
        <v>5.3795910059974972E-3</v>
      </c>
      <c r="I63" s="60">
        <f>estimation_growth!I63</f>
        <v>7.2703284942245983E-3</v>
      </c>
      <c r="J63" s="61">
        <f>estimation_growth!J63</f>
        <v>1.0241587826320897E-2</v>
      </c>
      <c r="K63">
        <f>K62+estimation_growth!K63</f>
        <v>4.9748740707507144</v>
      </c>
      <c r="L63">
        <f>L62+estimation_growth!L63</f>
        <v>4.9803807662865873</v>
      </c>
      <c r="M63">
        <f>M62+estimation_growth!M63</f>
        <v>4.8431584283824129</v>
      </c>
      <c r="N63">
        <f>N62+estimation_growth!N63</f>
        <v>4.6891332048700294</v>
      </c>
      <c r="O63">
        <f>estimation_growth!O63</f>
        <v>3.7894287321996998E-3</v>
      </c>
      <c r="P63">
        <f>estimation_growth!P63</f>
        <v>1.9023994322478085E-2</v>
      </c>
      <c r="Q63">
        <f>estimation_growth!Q63</f>
        <v>8.8329527108653681E-3</v>
      </c>
      <c r="R63">
        <f>estimation_growth!R63</f>
        <v>5.0520207775675008E-3</v>
      </c>
      <c r="S63" s="63">
        <f>estimation_growth!S63</f>
        <v>7.8262978583867326E-3</v>
      </c>
      <c r="T63" s="62">
        <f>'EU and others'!HU70</f>
        <v>2.9658894204570171E-2</v>
      </c>
      <c r="U63">
        <f>LN('Bond Portfolio data'!EJ142/AN63*AO63)</f>
        <v>8.0485135828486332</v>
      </c>
      <c r="V63">
        <f>LN('Bond Portfolio data'!EB142/AN63*AO63)</f>
        <v>9.06799424587504</v>
      </c>
      <c r="W63">
        <f>LN('Bond Portfolio data'!S142/AM63)</f>
        <v>2.3996086082995092</v>
      </c>
      <c r="X63" s="52">
        <f>LN('Bond Portfolio data'!T142/AM63)</f>
        <v>2.960828825272209</v>
      </c>
      <c r="Y63">
        <f>LN('Bond Portfolio data'!EJ142/'Bond Portfolio data'!EB142)</f>
        <v>-1.0194806630264073</v>
      </c>
      <c r="Z63">
        <f>LN('Bond Portfolio data'!S142/'Bond Portfolio data'!T142)</f>
        <v>-0.56122021697269975</v>
      </c>
      <c r="AA63" s="52">
        <f>LN('Bond Portfolio data'!EJ142/'Bond Portfolio data'!S142)</f>
        <v>1.1451238989114387</v>
      </c>
      <c r="AB63">
        <f>LN('Bond Portfolio data'!F142/AM63)</f>
        <v>1.4295234146333673</v>
      </c>
      <c r="AC63">
        <f>LN('Bond Portfolio data'!G142/AM63)</f>
        <v>2.4976519224426199</v>
      </c>
      <c r="AD63">
        <f>LN('Bond Portfolio data'!W142/AM63)</f>
        <v>1.9231026945381271</v>
      </c>
      <c r="AE63" s="52">
        <f>LN('Bond Portfolio data'!X142/AM63)</f>
        <v>1.9685170975315647</v>
      </c>
      <c r="AF63">
        <f>LN('Bond Portfolio data'!F142/'Bond Portfolio data'!G142)</f>
        <v>-1.0681285078092526</v>
      </c>
      <c r="AG63" s="52">
        <f>LN('Bond Portfolio data'!W142/'Bond Portfolio data'!X142)</f>
        <v>-4.5414402993437498E-2</v>
      </c>
      <c r="AH63">
        <f>AH62+estimation_growth!AH63</f>
        <v>4.9996820931873049</v>
      </c>
      <c r="AI63" s="52">
        <f>AI62+estimation_growth!AI63</f>
        <v>4.8459034118142412</v>
      </c>
      <c r="AJ63" s="63">
        <v>295588</v>
      </c>
      <c r="AK63" s="67">
        <v>1895228.81608</v>
      </c>
      <c r="AM63">
        <f>AM62*(1+0.9*estimation_growth!F63+0.1*estimation_growth!G63)</f>
        <v>134.53130516645376</v>
      </c>
      <c r="AN63">
        <f>AM62*(1+0.96*estimation_growth!O63+0.04*estimation_growth!P63)</f>
        <v>134.0617860348909</v>
      </c>
      <c r="AO63" s="52">
        <f t="shared" si="4"/>
        <v>90.042783986844384</v>
      </c>
      <c r="AP63">
        <f t="shared" si="3"/>
        <v>6.4117244816433683</v>
      </c>
      <c r="AR63">
        <v>61</v>
      </c>
    </row>
    <row r="64" spans="1:44" ht="14.45" x14ac:dyDescent="0.25">
      <c r="A64" t="s">
        <v>431</v>
      </c>
      <c r="B64">
        <f>B63+estimation_growth!B64</f>
        <v>5.0735266747748184</v>
      </c>
      <c r="C64">
        <f>C63+estimation_growth!C64</f>
        <v>5.1321962443490197</v>
      </c>
      <c r="D64">
        <f>D63+estimation_growth!D64</f>
        <v>5.3436896228285251</v>
      </c>
      <c r="E64">
        <f>E63+estimation_growth!E64</f>
        <v>4.7536219703579956</v>
      </c>
      <c r="F64">
        <f>estimation_growth!F64</f>
        <v>9.3073488313208941E-3</v>
      </c>
      <c r="G64">
        <f>estimation_growth!G64</f>
        <v>2.5164293550142602E-2</v>
      </c>
      <c r="H64">
        <f>estimation_growth!H64</f>
        <v>1.2340349971956321E-2</v>
      </c>
      <c r="I64" s="60">
        <f>estimation_growth!I64</f>
        <v>8.5399789775877366E-3</v>
      </c>
      <c r="J64" s="61">
        <f>estimation_growth!J64</f>
        <v>1.0362802758109302E-2</v>
      </c>
      <c r="K64">
        <f>K63+estimation_growth!K64</f>
        <v>4.9851688228772533</v>
      </c>
      <c r="L64">
        <f>L63+estimation_growth!L64</f>
        <v>4.988100760175108</v>
      </c>
      <c r="M64">
        <f>M63+estimation_growth!M64</f>
        <v>4.859599710329733</v>
      </c>
      <c r="N64">
        <f>N63+estimation_growth!N64</f>
        <v>4.6934651922230994</v>
      </c>
      <c r="O64">
        <f>estimation_growth!O64</f>
        <v>1.9005505265890055E-3</v>
      </c>
      <c r="P64">
        <f>estimation_growth!P64</f>
        <v>2.0365781594760612E-2</v>
      </c>
      <c r="Q64">
        <f>estimation_growth!Q64</f>
        <v>7.8243222492343743E-3</v>
      </c>
      <c r="R64">
        <f>estimation_growth!R64</f>
        <v>4.9991236045578979E-3</v>
      </c>
      <c r="S64" s="63">
        <f>estimation_growth!S64</f>
        <v>7.6866345752752974E-3</v>
      </c>
      <c r="T64" s="62">
        <f>'EU and others'!HU71</f>
        <v>2.6321112950295145E-2</v>
      </c>
      <c r="U64">
        <f>LN('Bond Portfolio data'!EJ143/AN64*AO64)</f>
        <v>8.0601653983524724</v>
      </c>
      <c r="V64">
        <f>LN('Bond Portfolio data'!EB143/AN64*AO64)</f>
        <v>9.0698094716124746</v>
      </c>
      <c r="W64">
        <f>LN('Bond Portfolio data'!S143/AM64)</f>
        <v>2.3714762865523835</v>
      </c>
      <c r="X64" s="52">
        <f>LN('Bond Portfolio data'!T143/AM64)</f>
        <v>2.9711439190468902</v>
      </c>
      <c r="Y64">
        <f>LN('Bond Portfolio data'!EJ143/'Bond Portfolio data'!EB143)</f>
        <v>-1.0096440732600032</v>
      </c>
      <c r="Z64">
        <f>LN('Bond Portfolio data'!S143/'Bond Portfolio data'!T143)</f>
        <v>-0.59966763249450694</v>
      </c>
      <c r="AA64" s="52">
        <f>LN('Bond Portfolio data'!EJ143/'Bond Portfolio data'!S143)</f>
        <v>1.1542250452620322</v>
      </c>
      <c r="AB64">
        <f>LN('Bond Portfolio data'!F143/AM64)</f>
        <v>1.3791584200566733</v>
      </c>
      <c r="AC64">
        <f>LN('Bond Portfolio data'!G143/AM64)</f>
        <v>2.5276318737243302</v>
      </c>
      <c r="AD64">
        <f>LN('Bond Portfolio data'!W143/AM64)</f>
        <v>1.9083030001343859</v>
      </c>
      <c r="AE64" s="52">
        <f>LN('Bond Portfolio data'!X143/AM64)</f>
        <v>1.9445401411272845</v>
      </c>
      <c r="AF64">
        <f>LN('Bond Portfolio data'!F143/'Bond Portfolio data'!G143)</f>
        <v>-1.1484734536676571</v>
      </c>
      <c r="AG64" s="52">
        <f>LN('Bond Portfolio data'!W143/'Bond Portfolio data'!X143)</f>
        <v>-3.623714099289848E-2</v>
      </c>
      <c r="AH64">
        <f>AH63+estimation_growth!AH64</f>
        <v>5.0038951125063953</v>
      </c>
      <c r="AI64" s="52">
        <f>AI63+estimation_growth!AI64</f>
        <v>4.8537127767557076</v>
      </c>
      <c r="AJ64" s="63">
        <v>296340</v>
      </c>
      <c r="AK64" s="67">
        <v>1897809.6100600001</v>
      </c>
      <c r="AM64">
        <f>AM63*(1+0.9*estimation_growth!F64+0.1*estimation_growth!G64)</f>
        <v>135.99676049926836</v>
      </c>
      <c r="AN64">
        <f>AM63*(1+0.96*estimation_growth!O64+0.04*estimation_growth!P64)</f>
        <v>134.88635477476262</v>
      </c>
      <c r="AO64" s="52">
        <f t="shared" si="4"/>
        <v>92.412810274521149</v>
      </c>
      <c r="AP64">
        <f t="shared" si="3"/>
        <v>6.4041628199365599</v>
      </c>
      <c r="AR64">
        <v>62</v>
      </c>
    </row>
    <row r="65" spans="1:44" ht="14.45" x14ac:dyDescent="0.25">
      <c r="A65" t="s">
        <v>432</v>
      </c>
      <c r="B65">
        <f>B64+estimation_growth!B65</f>
        <v>5.0792200046950775</v>
      </c>
      <c r="C65">
        <f>C64+estimation_growth!C65</f>
        <v>5.1359553928155641</v>
      </c>
      <c r="D65">
        <f>D64+estimation_growth!D65</f>
        <v>5.3732349096733838</v>
      </c>
      <c r="E65">
        <f>E64+estimation_growth!E65</f>
        <v>4.7578650548009183</v>
      </c>
      <c r="F65">
        <f>estimation_growth!F65</f>
        <v>7.5580282047686964E-3</v>
      </c>
      <c r="G65">
        <f>estimation_growth!G65</f>
        <v>2.1815733873651766E-2</v>
      </c>
      <c r="H65">
        <f>estimation_growth!H65</f>
        <v>6.2746440255914138E-3</v>
      </c>
      <c r="I65" s="60">
        <f>estimation_growth!I65</f>
        <v>9.8048524027820605E-3</v>
      </c>
      <c r="J65" s="61">
        <f>estimation_growth!J65</f>
        <v>1.1040801473436668E-2</v>
      </c>
      <c r="K65">
        <f>K64+estimation_growth!K65</f>
        <v>4.9930241311449661</v>
      </c>
      <c r="L65">
        <f>L64+estimation_growth!L65</f>
        <v>4.9928934088388521</v>
      </c>
      <c r="M65">
        <f>M64+estimation_growth!M65</f>
        <v>4.8647020412995632</v>
      </c>
      <c r="N65">
        <f>N64+estimation_growth!N65</f>
        <v>4.6928493822028399</v>
      </c>
      <c r="O65">
        <f>estimation_growth!O65</f>
        <v>5.3402111370091125E-3</v>
      </c>
      <c r="P65">
        <f>estimation_growth!P65</f>
        <v>1.9751925031978701E-2</v>
      </c>
      <c r="Q65">
        <f>estimation_growth!Q65</f>
        <v>1.4036272305356357E-2</v>
      </c>
      <c r="R65">
        <f>estimation_growth!R65</f>
        <v>5.306851751185615E-3</v>
      </c>
      <c r="S65" s="63">
        <f>estimation_growth!S65</f>
        <v>7.9833128810748999E-3</v>
      </c>
      <c r="T65" s="62">
        <f>'EU and others'!HU72</f>
        <v>2.7381244700630365E-2</v>
      </c>
      <c r="U65">
        <f>LN('Bond Portfolio data'!EJ144/AN65*AO65)</f>
        <v>8.0535266335558013</v>
      </c>
      <c r="V65">
        <f>LN('Bond Portfolio data'!EB144/AN65*AO65)</f>
        <v>9.0630650323885149</v>
      </c>
      <c r="W65">
        <f>LN('Bond Portfolio data'!S144/AM65)</f>
        <v>2.3871194090390762</v>
      </c>
      <c r="X65" s="52">
        <f>LN('Bond Portfolio data'!T144/AM65)</f>
        <v>2.9777315972358189</v>
      </c>
      <c r="Y65">
        <f>LN('Bond Portfolio data'!EJ144/'Bond Portfolio data'!EB144)</f>
        <v>-1.0095383988327138</v>
      </c>
      <c r="Z65">
        <f>LN('Bond Portfolio data'!S144/'Bond Portfolio data'!T144)</f>
        <v>-0.59061218819674233</v>
      </c>
      <c r="AA65" s="52">
        <f>LN('Bond Portfolio data'!EJ144/'Bond Portfolio data'!S144)</f>
        <v>1.1100840927247888</v>
      </c>
      <c r="AB65">
        <f>LN('Bond Portfolio data'!F144/AM65)</f>
        <v>1.3759580528776258</v>
      </c>
      <c r="AC65">
        <f>LN('Bond Portfolio data'!G144/AM65)</f>
        <v>2.5283088702593917</v>
      </c>
      <c r="AD65">
        <f>LN('Bond Portfolio data'!W144/AM65)</f>
        <v>1.9348830239406931</v>
      </c>
      <c r="AE65" s="52">
        <f>LN('Bond Portfolio data'!X144/AM65)</f>
        <v>1.9616306310888083</v>
      </c>
      <c r="AF65">
        <f>LN('Bond Portfolio data'!F144/'Bond Portfolio data'!G144)</f>
        <v>-1.152350817381766</v>
      </c>
      <c r="AG65" s="52">
        <f>LN('Bond Portfolio data'!W144/'Bond Portfolio data'!X144)</f>
        <v>-2.6747607148115235E-2</v>
      </c>
      <c r="AH65">
        <f>AH64+estimation_growth!AH65</f>
        <v>5.0108131371507829</v>
      </c>
      <c r="AI65" s="52">
        <f>AI64+estimation_growth!AI65</f>
        <v>4.8500807047762002</v>
      </c>
      <c r="AJ65" s="63">
        <v>297086</v>
      </c>
      <c r="AK65" s="67">
        <v>1900169.1275599999</v>
      </c>
      <c r="AM65">
        <f>AM64*(1+0.9*estimation_growth!F65+0.1*estimation_growth!G65)</f>
        <v>137.21852802919102</v>
      </c>
      <c r="AN65">
        <f>AM64*(1+0.96*estimation_growth!O65+0.04*estimation_growth!P65)</f>
        <v>136.80140977040205</v>
      </c>
      <c r="AO65" s="52">
        <f t="shared" si="4"/>
        <v>94.943188046120738</v>
      </c>
      <c r="AP65">
        <f t="shared" si="3"/>
        <v>6.3960238030738568</v>
      </c>
      <c r="AR65">
        <v>63</v>
      </c>
    </row>
    <row r="66" spans="1:44" ht="14.45" x14ac:dyDescent="0.25">
      <c r="A66" t="s">
        <v>433</v>
      </c>
      <c r="B66">
        <f>B65+estimation_growth!B66</f>
        <v>5.091163645005194</v>
      </c>
      <c r="C66">
        <f>C65+estimation_growth!C66</f>
        <v>5.1471076750120783</v>
      </c>
      <c r="D66">
        <f>D65+estimation_growth!D66</f>
        <v>5.3863715067576896</v>
      </c>
      <c r="E66">
        <f>E65+estimation_growth!E66</f>
        <v>4.764192167049611</v>
      </c>
      <c r="F66">
        <f>estimation_growth!F66</f>
        <v>7.8317649361823172E-3</v>
      </c>
      <c r="G66">
        <f>estimation_growth!G66</f>
        <v>3.8911303200350744E-4</v>
      </c>
      <c r="H66">
        <f>estimation_growth!H66</f>
        <v>2.0976561223918999E-2</v>
      </c>
      <c r="I66" s="60">
        <f>estimation_growth!I66</f>
        <v>1.0968223977439795E-2</v>
      </c>
      <c r="J66" s="61">
        <f>estimation_growth!J66</f>
        <v>1.123426508762404E-2</v>
      </c>
      <c r="K66">
        <f>K65+estimation_growth!K66</f>
        <v>5.0010965450694105</v>
      </c>
      <c r="L66">
        <f>L65+estimation_growth!L66</f>
        <v>4.9989603053904013</v>
      </c>
      <c r="M66">
        <f>M65+estimation_growth!M66</f>
        <v>4.8819592146217028</v>
      </c>
      <c r="N66">
        <f>N65+estimation_growth!N66</f>
        <v>4.6969631210650498</v>
      </c>
      <c r="O66">
        <f>estimation_growth!O66</f>
        <v>2.5958710164000714E-3</v>
      </c>
      <c r="P66">
        <f>estimation_growth!P66</f>
        <v>1.6133340877502518E-2</v>
      </c>
      <c r="Q66">
        <f>estimation_growth!Q66</f>
        <v>3.0811716669381537E-3</v>
      </c>
      <c r="R66">
        <f>estimation_growth!R66</f>
        <v>5.6877661456133932E-3</v>
      </c>
      <c r="S66" s="63">
        <f>estimation_growth!S66</f>
        <v>8.237467354048178E-3</v>
      </c>
      <c r="T66" s="62">
        <f>'EU and others'!HU73</f>
        <v>-7.5891092015531268E-3</v>
      </c>
      <c r="U66">
        <f>LN('Bond Portfolio data'!EJ145/AN66*AO66)</f>
        <v>8.0575271760007094</v>
      </c>
      <c r="V66">
        <f>LN('Bond Portfolio data'!EB145/AN66*AO66)</f>
        <v>9.0639594714177463</v>
      </c>
      <c r="W66">
        <f>LN('Bond Portfolio data'!S145/AM66)</f>
        <v>2.3909382323645305</v>
      </c>
      <c r="X66" s="52">
        <f>LN('Bond Portfolio data'!T145/AM66)</f>
        <v>2.9948471336151927</v>
      </c>
      <c r="Y66">
        <f>LN('Bond Portfolio data'!EJ145/'Bond Portfolio data'!EB145)</f>
        <v>-1.0064322954170366</v>
      </c>
      <c r="Z66">
        <f>LN('Bond Portfolio data'!S145/'Bond Portfolio data'!T145)</f>
        <v>-0.60390890125066199</v>
      </c>
      <c r="AA66" s="52">
        <f>LN('Bond Portfolio data'!EJ145/'Bond Portfolio data'!S145)</f>
        <v>1.116998261579748</v>
      </c>
      <c r="AB66">
        <f>LN('Bond Portfolio data'!F145/AM66)</f>
        <v>1.3730930510180765</v>
      </c>
      <c r="AC66">
        <f>LN('Bond Portfolio data'!G145/AM66)</f>
        <v>2.5162538815328563</v>
      </c>
      <c r="AD66">
        <f>LN('Bond Portfolio data'!W145/AM66)</f>
        <v>1.9425038343165406</v>
      </c>
      <c r="AE66" s="52">
        <f>LN('Bond Portfolio data'!X145/AM66)</f>
        <v>2.0281719662982467</v>
      </c>
      <c r="AF66">
        <f>LN('Bond Portfolio data'!F145/'Bond Portfolio data'!G145)</f>
        <v>-1.1431608305147798</v>
      </c>
      <c r="AG66" s="52">
        <f>LN('Bond Portfolio data'!W145/'Bond Portfolio data'!X145)</f>
        <v>-8.5668131981705808E-2</v>
      </c>
      <c r="AH66">
        <f>AH65+estimation_growth!AH66</f>
        <v>5.0171134539935176</v>
      </c>
      <c r="AI66" s="52">
        <f>AI65+estimation_growth!AI66</f>
        <v>4.8581029848782817</v>
      </c>
      <c r="AJ66" s="63">
        <v>297736</v>
      </c>
      <c r="AK66" s="67">
        <v>1902594.53315</v>
      </c>
      <c r="AM66">
        <f>AM65*(1+0.9*estimation_growth!F66+0.1*estimation_growth!G66)</f>
        <v>138.1910643117121</v>
      </c>
      <c r="AN66">
        <f>AM65*(1+0.96*estimation_growth!O66+0.04*estimation_growth!P66)</f>
        <v>137.64903329651827</v>
      </c>
      <c r="AO66" s="52">
        <f t="shared" si="4"/>
        <v>94.222653824095133</v>
      </c>
      <c r="AP66">
        <f t="shared" si="3"/>
        <v>6.3902065358236833</v>
      </c>
      <c r="AR66">
        <v>64</v>
      </c>
    </row>
    <row r="67" spans="1:44" ht="14.45" x14ac:dyDescent="0.25">
      <c r="A67" t="s">
        <v>434</v>
      </c>
      <c r="B67">
        <f>B66+estimation_growth!B67</f>
        <v>5.0941496746747639</v>
      </c>
      <c r="C67">
        <f>C66+estimation_growth!C67</f>
        <v>5.1524177304410994</v>
      </c>
      <c r="D67">
        <f>D66+estimation_growth!D67</f>
        <v>5.3798247793333012</v>
      </c>
      <c r="E67">
        <f>E66+estimation_growth!E67</f>
        <v>4.7680091710348496</v>
      </c>
      <c r="F67">
        <f>estimation_growth!F67</f>
        <v>8.0140966767210386E-3</v>
      </c>
      <c r="G67">
        <f>estimation_growth!G67</f>
        <v>1.0763248537158709E-2</v>
      </c>
      <c r="H67">
        <f>estimation_growth!H67</f>
        <v>3.1545570012703195E-4</v>
      </c>
      <c r="I67" s="60">
        <f>estimation_growth!I67</f>
        <v>1.2055249192518547E-2</v>
      </c>
      <c r="J67" s="61">
        <f>estimation_growth!J67</f>
        <v>1.2440904306496137E-2</v>
      </c>
      <c r="K67">
        <f>K66+estimation_growth!K67</f>
        <v>5.0095182407959324</v>
      </c>
      <c r="L67">
        <f>L66+estimation_growth!L67</f>
        <v>5.0059488623789496</v>
      </c>
      <c r="M67">
        <f>M66+estimation_growth!M67</f>
        <v>4.8974014982776781</v>
      </c>
      <c r="N67">
        <f>N66+estimation_growth!N67</f>
        <v>4.7033811730817661</v>
      </c>
      <c r="O67">
        <f>estimation_growth!O67</f>
        <v>4.1398235348082766E-3</v>
      </c>
      <c r="P67">
        <f>estimation_growth!P67</f>
        <v>2.4017236400878982E-3</v>
      </c>
      <c r="Q67">
        <f>estimation_growth!Q67</f>
        <v>8.4736657174891965E-3</v>
      </c>
      <c r="R67">
        <f>estimation_growth!R67</f>
        <v>6.1383986591037054E-3</v>
      </c>
      <c r="S67" s="63">
        <f>estimation_growth!S67</f>
        <v>9.1964004179514447E-3</v>
      </c>
      <c r="T67" s="62">
        <f>'EU and others'!HU74</f>
        <v>-3.3695593644157661E-2</v>
      </c>
      <c r="U67">
        <f>LN('Bond Portfolio data'!EJ146/AN67*AO67)</f>
        <v>8.0335026594238759</v>
      </c>
      <c r="V67">
        <f>LN('Bond Portfolio data'!EB146/AN67*AO67)</f>
        <v>9.0547168466029913</v>
      </c>
      <c r="W67">
        <f>LN('Bond Portfolio data'!S146/AM67)</f>
        <v>2.3785378459633244</v>
      </c>
      <c r="X67" s="52">
        <f>LN('Bond Portfolio data'!T146/AM67)</f>
        <v>2.997874915141026</v>
      </c>
      <c r="Y67">
        <f>LN('Bond Portfolio data'!EJ146/'Bond Portfolio data'!EB146)</f>
        <v>-1.0212141871791143</v>
      </c>
      <c r="Z67">
        <f>LN('Bond Portfolio data'!S146/'Bond Portfolio data'!T146)</f>
        <v>-0.61933706917770159</v>
      </c>
      <c r="AA67" s="52">
        <f>LN('Bond Portfolio data'!EJ146/'Bond Portfolio data'!S146)</f>
        <v>1.139387739901812</v>
      </c>
      <c r="AB67">
        <f>LN('Bond Portfolio data'!F146/AM67)</f>
        <v>1.3620020000197315</v>
      </c>
      <c r="AC67">
        <f>LN('Bond Portfolio data'!G146/AM67)</f>
        <v>2.517214816017427</v>
      </c>
      <c r="AD67">
        <f>LN('Bond Portfolio data'!W146/AM67)</f>
        <v>1.9293617888003225</v>
      </c>
      <c r="AE67" s="52">
        <f>LN('Bond Portfolio data'!X146/AM67)</f>
        <v>2.0345579084694374</v>
      </c>
      <c r="AF67">
        <f>LN('Bond Portfolio data'!F146/'Bond Portfolio data'!G146)</f>
        <v>-1.1552128159976955</v>
      </c>
      <c r="AG67" s="52">
        <f>LN('Bond Portfolio data'!W146/'Bond Portfolio data'!X146)</f>
        <v>-0.10519611966911466</v>
      </c>
      <c r="AH67">
        <f>AH66+estimation_growth!AH67</f>
        <v>5.0215915821016806</v>
      </c>
      <c r="AI67" s="52">
        <f>AI66+estimation_growth!AI67</f>
        <v>4.8618108385736161</v>
      </c>
      <c r="AJ67" s="63">
        <v>298408</v>
      </c>
      <c r="AK67" s="67">
        <v>1904948.4603800001</v>
      </c>
      <c r="AM67">
        <f>AM66*(1+0.9*estimation_growth!F67+0.1*estimation_growth!G67)</f>
        <v>139.33653168311997</v>
      </c>
      <c r="AN67">
        <f>AM66*(1+0.96*estimation_growth!O67+0.04*estimation_growth!P67)</f>
        <v>138.75354333707665</v>
      </c>
      <c r="AO67" s="52">
        <f t="shared" ref="AO67:AO77" si="5">AO66*(1+T67)</f>
        <v>91.047765568764291</v>
      </c>
      <c r="AP67">
        <f t="shared" ref="AP67:AP77" si="6">AK67/AJ67</f>
        <v>6.3837043925766066</v>
      </c>
      <c r="AR67">
        <v>65</v>
      </c>
    </row>
    <row r="68" spans="1:44" ht="14.45" x14ac:dyDescent="0.25">
      <c r="A68" t="s">
        <v>435</v>
      </c>
      <c r="B68">
        <f>B67+estimation_growth!B68</f>
        <v>5.0950403236056001</v>
      </c>
      <c r="C68">
        <f>C67+estimation_growth!C68</f>
        <v>5.1582386051218485</v>
      </c>
      <c r="D68">
        <f>D67+estimation_growth!D68</f>
        <v>5.3695753871819525</v>
      </c>
      <c r="E68">
        <f>E67+estimation_growth!E68</f>
        <v>4.7742871580340349</v>
      </c>
      <c r="F68">
        <f>estimation_growth!F68</f>
        <v>6.9534715518821955E-3</v>
      </c>
      <c r="G68">
        <f>estimation_growth!G68</f>
        <v>1.102935693195839E-2</v>
      </c>
      <c r="H68">
        <f>estimation_growth!H68</f>
        <v>1.3260006725195339E-3</v>
      </c>
      <c r="I68" s="60">
        <f>estimation_growth!I68</f>
        <v>1.2874240186884878E-2</v>
      </c>
      <c r="J68" s="61">
        <f>estimation_growth!J68</f>
        <v>1.2031131104942583E-2</v>
      </c>
      <c r="K68">
        <f>K67+estimation_growth!K68</f>
        <v>5.0151808037362713</v>
      </c>
      <c r="L68">
        <f>L67+estimation_growth!L68</f>
        <v>5.0094392594184907</v>
      </c>
      <c r="M68">
        <f>M67+estimation_growth!M68</f>
        <v>4.9064728478293649</v>
      </c>
      <c r="N68">
        <f>N67+estimation_growth!N68</f>
        <v>4.7061205978570104</v>
      </c>
      <c r="O68">
        <f>estimation_growth!O68</f>
        <v>3.7754355551579536E-3</v>
      </c>
      <c r="P68">
        <f>estimation_growth!P68</f>
        <v>1.1280517482448082E-2</v>
      </c>
      <c r="Q68">
        <f>estimation_growth!Q68</f>
        <v>8.7854661384596227E-3</v>
      </c>
      <c r="R68">
        <f>estimation_growth!R68</f>
        <v>6.8046832348729325E-3</v>
      </c>
      <c r="S68" s="63">
        <f>estimation_growth!S68</f>
        <v>9.0188993371171922E-3</v>
      </c>
      <c r="T68" s="62">
        <f>'EU and others'!HU75</f>
        <v>-6.1718376321043813E-3</v>
      </c>
      <c r="U68">
        <f>LN('Bond Portfolio data'!EJ147/AN68*AO68)</f>
        <v>8.0176350640630609</v>
      </c>
      <c r="V68">
        <f>LN('Bond Portfolio data'!EB147/AN68*AO68)</f>
        <v>9.0544403034499847</v>
      </c>
      <c r="W68">
        <f>LN('Bond Portfolio data'!S147/AM68)</f>
        <v>2.3445505288744526</v>
      </c>
      <c r="X68" s="52">
        <f>LN('Bond Portfolio data'!T147/AM68)</f>
        <v>3.0085647687792498</v>
      </c>
      <c r="Y68">
        <f>LN('Bond Portfolio data'!EJ147/'Bond Portfolio data'!EB147)</f>
        <v>-1.0368052393869243</v>
      </c>
      <c r="Z68">
        <f>LN('Bond Portfolio data'!S147/'Bond Portfolio data'!T147)</f>
        <v>-0.66401423990479724</v>
      </c>
      <c r="AA68" s="52">
        <f>LN('Bond Portfolio data'!EJ147/'Bond Portfolio data'!S147)</f>
        <v>1.1646244883764196</v>
      </c>
      <c r="AB68">
        <f>LN('Bond Portfolio data'!F147/AM68)</f>
        <v>1.3275728693201709</v>
      </c>
      <c r="AC68">
        <f>LN('Bond Portfolio data'!G147/AM68)</f>
        <v>2.5578835748761182</v>
      </c>
      <c r="AD68">
        <f>LN('Bond Portfolio data'!W147/AM68)</f>
        <v>1.8956249024006597</v>
      </c>
      <c r="AE68" s="52">
        <f>LN('Bond Portfolio data'!X147/AM68)</f>
        <v>1.9946778806758922</v>
      </c>
      <c r="AF68">
        <f>LN('Bond Portfolio data'!F147/'Bond Portfolio data'!G147)</f>
        <v>-1.2303107055559472</v>
      </c>
      <c r="AG68" s="52">
        <f>LN('Bond Portfolio data'!W147/'Bond Portfolio data'!X147)</f>
        <v>-9.9052978275232517E-2</v>
      </c>
      <c r="AH68">
        <f>AH67+estimation_growth!AH68</f>
        <v>5.0266688768093157</v>
      </c>
      <c r="AI68" s="52">
        <f>AI67+estimation_growth!AI68</f>
        <v>4.8640080667659964</v>
      </c>
      <c r="AJ68" s="63">
        <v>299180</v>
      </c>
      <c r="AK68" s="67">
        <v>1907392.3691400001</v>
      </c>
      <c r="AM68">
        <f>AM67*(1+0.9*estimation_growth!F68+0.1*estimation_growth!G68)</f>
        <v>140.36219626555624</v>
      </c>
      <c r="AN68">
        <f>AM67*(1+0.96*estimation_growth!O68+0.04*estimation_growth!P68)</f>
        <v>139.90441706239866</v>
      </c>
      <c r="AO68" s="52">
        <f t="shared" si="5"/>
        <v>90.485833542907969</v>
      </c>
      <c r="AP68">
        <f t="shared" si="6"/>
        <v>6.3754006589344208</v>
      </c>
      <c r="AR68">
        <v>66</v>
      </c>
    </row>
    <row r="69" spans="1:44" ht="14.45" x14ac:dyDescent="0.25">
      <c r="A69" t="s">
        <v>436</v>
      </c>
      <c r="B69">
        <f>B68+estimation_growth!B69</f>
        <v>5.1028372218500859</v>
      </c>
      <c r="C69">
        <f>C68+estimation_growth!C69</f>
        <v>5.168382044050075</v>
      </c>
      <c r="D69">
        <f>D68+estimation_growth!D69</f>
        <v>5.3456065923493865</v>
      </c>
      <c r="E69">
        <f>E68+estimation_growth!E69</f>
        <v>4.7808552550605263</v>
      </c>
      <c r="F69">
        <f>estimation_growth!F69</f>
        <v>3.4900757022056084E-3</v>
      </c>
      <c r="G69">
        <f>estimation_growth!G69</f>
        <v>-1.4438243620817914E-2</v>
      </c>
      <c r="H69">
        <f>estimation_growth!H69</f>
        <v>1.7496233865327504E-2</v>
      </c>
      <c r="I69" s="60">
        <f>estimation_growth!I69</f>
        <v>1.2874240186884878E-2</v>
      </c>
      <c r="J69" s="61">
        <f>estimation_growth!J69</f>
        <v>1.1379289963846295E-2</v>
      </c>
      <c r="K69">
        <f>K68+estimation_growth!K69</f>
        <v>5.0269548655979621</v>
      </c>
      <c r="L69">
        <f>L68+estimation_growth!L69</f>
        <v>5.0195880926969352</v>
      </c>
      <c r="M69">
        <f>M68+estimation_growth!M69</f>
        <v>4.9316199307442243</v>
      </c>
      <c r="N69">
        <f>N68+estimation_growth!N69</f>
        <v>4.7127565782858696</v>
      </c>
      <c r="O69">
        <f>estimation_growth!O69</f>
        <v>3.6708846204170894E-3</v>
      </c>
      <c r="P69">
        <f>estimation_growth!P69</f>
        <v>-3.1298647420567984E-3</v>
      </c>
      <c r="Q69">
        <f>estimation_growth!Q69</f>
        <v>7.6527711251029775E-3</v>
      </c>
      <c r="R69">
        <f>estimation_growth!R69</f>
        <v>7.3473845432214802E-3</v>
      </c>
      <c r="S69" s="63">
        <f>estimation_growth!S69</f>
        <v>8.8355795610397525E-3</v>
      </c>
      <c r="T69" s="62">
        <f>'EU and others'!HU76</f>
        <v>-5.5818741731045165E-3</v>
      </c>
      <c r="U69">
        <f>LN('Bond Portfolio data'!EJ148/AN69*AO69)</f>
        <v>8.0253403938859069</v>
      </c>
      <c r="V69">
        <f>LN('Bond Portfolio data'!EB148/AN69*AO69)</f>
        <v>9.0488594608969812</v>
      </c>
      <c r="W69">
        <f>LN('Bond Portfolio data'!S148/AM69)</f>
        <v>2.3618998380815608</v>
      </c>
      <c r="X69" s="52">
        <f>LN('Bond Portfolio data'!T148/AM69)</f>
        <v>3.005951715303194</v>
      </c>
      <c r="Y69">
        <f>LN('Bond Portfolio data'!EJ148/'Bond Portfolio data'!EB148)</f>
        <v>-1.023519067011075</v>
      </c>
      <c r="Z69">
        <f>LN('Bond Portfolio data'!S148/'Bond Portfolio data'!T148)</f>
        <v>-0.64405187722163293</v>
      </c>
      <c r="AA69" s="52">
        <f>LN('Bond Portfolio data'!EJ148/'Bond Portfolio data'!S148)</f>
        <v>1.1655420503524574</v>
      </c>
      <c r="AB69">
        <f>LN('Bond Portfolio data'!F148/AM69)</f>
        <v>1.3306782522774183</v>
      </c>
      <c r="AC69">
        <f>LN('Bond Portfolio data'!G148/AM69)</f>
        <v>2.5892930089276285</v>
      </c>
      <c r="AD69">
        <f>LN('Bond Portfolio data'!W148/AM69)</f>
        <v>1.9209560715575702</v>
      </c>
      <c r="AE69" s="52">
        <f>LN('Bond Portfolio data'!X148/AM69)</f>
        <v>1.9293576037617206</v>
      </c>
      <c r="AF69">
        <f>LN('Bond Portfolio data'!F148/'Bond Portfolio data'!G148)</f>
        <v>-1.2586147566502102</v>
      </c>
      <c r="AG69" s="52">
        <f>LN('Bond Portfolio data'!W148/'Bond Portfolio data'!X148)</f>
        <v>-8.4015322041505833E-3</v>
      </c>
      <c r="AH69">
        <f>AH68+estimation_growth!AH69</f>
        <v>5.0359032922639066</v>
      </c>
      <c r="AI69" s="52">
        <f>AI68+estimation_growth!AI69</f>
        <v>4.8705017088220073</v>
      </c>
      <c r="AJ69" s="63">
        <v>299946</v>
      </c>
      <c r="AK69" s="67">
        <v>1909778.8479199999</v>
      </c>
      <c r="AM69">
        <f>AM68*(1+0.9*estimation_growth!F69+0.1*estimation_growth!G69)</f>
        <v>140.60042512869788</v>
      </c>
      <c r="AN69">
        <f>AM68*(1+0.96*estimation_growth!O69+0.04*estimation_growth!P69)</f>
        <v>140.83926696844469</v>
      </c>
      <c r="AO69" s="52">
        <f t="shared" si="5"/>
        <v>89.980753005622972</v>
      </c>
      <c r="AP69">
        <f t="shared" si="6"/>
        <v>6.3670755666686665</v>
      </c>
      <c r="AR69">
        <v>67</v>
      </c>
    </row>
    <row r="70" spans="1:44" ht="14.45" x14ac:dyDescent="0.25">
      <c r="A70" t="s">
        <v>437</v>
      </c>
      <c r="B70">
        <f>B69+estimation_growth!B70</f>
        <v>5.1034553675008034</v>
      </c>
      <c r="C70">
        <f>C69+estimation_growth!C70</f>
        <v>5.1736306624084829</v>
      </c>
      <c r="D70">
        <f>D69+estimation_growth!D70</f>
        <v>5.3363638593811773</v>
      </c>
      <c r="E70">
        <f>E69+estimation_growth!E70</f>
        <v>4.7820101055604347</v>
      </c>
      <c r="F70">
        <f>estimation_growth!F70</f>
        <v>1.1173998093870985E-2</v>
      </c>
      <c r="G70">
        <f>estimation_growth!G70</f>
        <v>4.5527214940319638E-3</v>
      </c>
      <c r="H70">
        <f>estimation_growth!H70</f>
        <v>2.4387466714216544E-2</v>
      </c>
      <c r="I70" s="60">
        <f>estimation_growth!I70</f>
        <v>1.2898298100282313E-2</v>
      </c>
      <c r="J70" s="61">
        <f>estimation_growth!J70</f>
        <v>1.1500096388672221E-2</v>
      </c>
      <c r="K70">
        <f>K69+estimation_growth!K70</f>
        <v>5.0375316155213321</v>
      </c>
      <c r="L70">
        <f>L69+estimation_growth!L70</f>
        <v>5.0261555998419718</v>
      </c>
      <c r="M70">
        <f>M69+estimation_growth!M70</f>
        <v>4.9456055393180067</v>
      </c>
      <c r="N70">
        <f>N69+estimation_growth!N70</f>
        <v>4.713675448508349</v>
      </c>
      <c r="O70">
        <f>estimation_growth!O70</f>
        <v>5.7147296943030387E-3</v>
      </c>
      <c r="P70">
        <f>estimation_growth!P70</f>
        <v>3.9455442090035675E-3</v>
      </c>
      <c r="Q70">
        <f>estimation_growth!Q70</f>
        <v>9.7829715960644301E-3</v>
      </c>
      <c r="R70">
        <f>estimation_growth!R70</f>
        <v>7.8631962950690415E-3</v>
      </c>
      <c r="S70" s="63">
        <f>estimation_growth!S70</f>
        <v>9.2115883548702371E-3</v>
      </c>
      <c r="T70" s="62">
        <f>'EU and others'!HU77</f>
        <v>-6.0858576790223636E-3</v>
      </c>
      <c r="U70">
        <f>LN('Bond Portfolio data'!EJ149/AN70*AO70)</f>
        <v>8.047243578926409</v>
      </c>
      <c r="V70">
        <f>LN('Bond Portfolio data'!EB149/AN70*AO70)</f>
        <v>9.0370629238744726</v>
      </c>
      <c r="W70">
        <f>LN('Bond Portfolio data'!S149/AM70)</f>
        <v>2.3664655842340445</v>
      </c>
      <c r="X70" s="52">
        <f>LN('Bond Portfolio data'!T149/AM70)</f>
        <v>3.0080280701392113</v>
      </c>
      <c r="Y70">
        <f>LN('Bond Portfolio data'!EJ149/'Bond Portfolio data'!EB149)</f>
        <v>-0.98981934494806234</v>
      </c>
      <c r="Z70">
        <f>LN('Bond Portfolio data'!S149/'Bond Portfolio data'!T149)</f>
        <v>-0.64156248590516707</v>
      </c>
      <c r="AA70" s="52">
        <f>LN('Bond Portfolio data'!EJ149/'Bond Portfolio data'!S149)</f>
        <v>1.1824577446297959</v>
      </c>
      <c r="AB70">
        <f>LN('Bond Portfolio data'!F149/AM70)</f>
        <v>1.3288962928390053</v>
      </c>
      <c r="AC70">
        <f>LN('Bond Portfolio data'!G149/AM70)</f>
        <v>2.6152908111750608</v>
      </c>
      <c r="AD70">
        <f>LN('Bond Portfolio data'!W149/AM70)</f>
        <v>1.9290222717737873</v>
      </c>
      <c r="AE70" s="52">
        <f>LN('Bond Portfolio data'!X149/AM70)</f>
        <v>1.8834635303006806</v>
      </c>
      <c r="AF70">
        <f>LN('Bond Portfolio data'!F149/'Bond Portfolio data'!G149)</f>
        <v>-1.2863945183360559</v>
      </c>
      <c r="AG70" s="52">
        <f>LN('Bond Portfolio data'!W149/'Bond Portfolio data'!X149)</f>
        <v>4.555874147310663E-2</v>
      </c>
      <c r="AH70">
        <f>AH69+estimation_growth!AH70</f>
        <v>5.0370444814026696</v>
      </c>
      <c r="AI70" s="52">
        <f>AI69+estimation_growth!AI70</f>
        <v>4.8682840288528508</v>
      </c>
      <c r="AJ70" s="63">
        <v>300609</v>
      </c>
      <c r="AK70" s="67">
        <v>1912377.6982199999</v>
      </c>
      <c r="AM70">
        <f>AM69*(1+0.9*estimation_growth!F70+0.1*estimation_growth!G70)</f>
        <v>142.07839858060018</v>
      </c>
      <c r="AN70">
        <f>AM69*(1+0.96*estimation_growth!O70+0.04*estimation_growth!P70)</f>
        <v>141.3939686239579</v>
      </c>
      <c r="AO70" s="52">
        <f t="shared" si="5"/>
        <v>89.43314294897948</v>
      </c>
      <c r="AP70">
        <f t="shared" si="6"/>
        <v>6.3616781208147462</v>
      </c>
      <c r="AR70">
        <v>68</v>
      </c>
    </row>
    <row r="71" spans="1:44" ht="14.45" x14ac:dyDescent="0.25">
      <c r="A71" t="s">
        <v>438</v>
      </c>
      <c r="B71">
        <f>B70+estimation_growth!B71</f>
        <v>5.1110793613781471</v>
      </c>
      <c r="C71">
        <f>C70+estimation_growth!C71</f>
        <v>5.1770180742799639</v>
      </c>
      <c r="D71">
        <f>D70+estimation_growth!D71</f>
        <v>5.3499905100436225</v>
      </c>
      <c r="E71">
        <f>E70+estimation_growth!E71</f>
        <v>4.7808176967973299</v>
      </c>
      <c r="F71">
        <f>estimation_growth!F71</f>
        <v>5.5713899221725427E-3</v>
      </c>
      <c r="G71">
        <f>estimation_growth!G71</f>
        <v>1.7250971899862577E-2</v>
      </c>
      <c r="H71">
        <f>estimation_growth!H71</f>
        <v>-3.5421094673804276E-4</v>
      </c>
      <c r="I71" s="60">
        <f>estimation_growth!I71</f>
        <v>1.2874240186884878E-2</v>
      </c>
      <c r="J71" s="61">
        <f>estimation_growth!J71</f>
        <v>1.1910514794940097E-2</v>
      </c>
      <c r="K71">
        <f>K70+estimation_growth!K71</f>
        <v>5.0444876930809182</v>
      </c>
      <c r="L71">
        <f>L70+estimation_growth!L71</f>
        <v>5.0347574214172095</v>
      </c>
      <c r="M71">
        <f>M70+estimation_growth!M71</f>
        <v>4.9517433040863068</v>
      </c>
      <c r="N71">
        <f>N70+estimation_growth!N71</f>
        <v>4.7186768881367644</v>
      </c>
      <c r="O71">
        <f>estimation_growth!O71</f>
        <v>3.7163381828236798E-3</v>
      </c>
      <c r="P71">
        <f>estimation_growth!P71</f>
        <v>1.2370101507598652E-2</v>
      </c>
      <c r="Q71">
        <f>estimation_growth!Q71</f>
        <v>9.2594072576355681E-3</v>
      </c>
      <c r="R71">
        <f>estimation_growth!R71</f>
        <v>8.3062223384755551E-3</v>
      </c>
      <c r="S71" s="63">
        <f>estimation_growth!S71</f>
        <v>9.8604946075158129E-3</v>
      </c>
      <c r="T71" s="62">
        <f>'EU and others'!HU78</f>
        <v>-1.7899124094875745E-2</v>
      </c>
      <c r="U71">
        <f>LN('Bond Portfolio data'!EJ150/AN71*AO71)</f>
        <v>8.066787831791796</v>
      </c>
      <c r="V71">
        <f>LN('Bond Portfolio data'!EB150/AN71*AO71)</f>
        <v>9.0248633094480599</v>
      </c>
      <c r="W71">
        <f>LN('Bond Portfolio data'!S150/AM71)</f>
        <v>2.3269556317297577</v>
      </c>
      <c r="X71" s="52">
        <f>LN('Bond Portfolio data'!T150/AM71)</f>
        <v>3.0098267153502301</v>
      </c>
      <c r="Y71">
        <f>LN('Bond Portfolio data'!EJ150/'Bond Portfolio data'!EB150)</f>
        <v>-0.95807547765626455</v>
      </c>
      <c r="Z71">
        <f>LN('Bond Portfolio data'!S150/'Bond Portfolio data'!T150)</f>
        <v>-0.68287108362047222</v>
      </c>
      <c r="AA71" s="52">
        <f>LN('Bond Portfolio data'!EJ150/'Bond Portfolio data'!S150)</f>
        <v>1.2617396298932224</v>
      </c>
      <c r="AB71">
        <f>LN('Bond Portfolio data'!F150/AM71)</f>
        <v>1.2901309591096821</v>
      </c>
      <c r="AC71">
        <f>LN('Bond Portfolio data'!G150/AM71)</f>
        <v>2.6200912145126605</v>
      </c>
      <c r="AD71">
        <f>LN('Bond Portfolio data'!W150/AM71)</f>
        <v>1.8891034795716617</v>
      </c>
      <c r="AE71" s="52">
        <f>LN('Bond Portfolio data'!X150/AM71)</f>
        <v>1.8789929069487694</v>
      </c>
      <c r="AF71">
        <f>LN('Bond Portfolio data'!F150/'Bond Portfolio data'!G150)</f>
        <v>-1.3299602554029781</v>
      </c>
      <c r="AG71" s="52">
        <f>LN('Bond Portfolio data'!W150/'Bond Portfolio data'!X150)</f>
        <v>1.0110572622892245E-2</v>
      </c>
      <c r="AH71">
        <f>AH70+estimation_growth!AH71</f>
        <v>5.0473060235586011</v>
      </c>
      <c r="AI71" s="52">
        <f>AI70+estimation_growth!AI71</f>
        <v>4.8766782954603949</v>
      </c>
      <c r="AJ71" s="63">
        <v>301284</v>
      </c>
      <c r="AK71" s="67">
        <v>1914897.2272899998</v>
      </c>
      <c r="AM71">
        <f>AM70*(1+0.9*estimation_growth!F71+0.1*estimation_growth!G71)</f>
        <v>143.03591436895866</v>
      </c>
      <c r="AN71">
        <f>AM70*(1+0.96*estimation_growth!O71+0.04*estimation_growth!P71)</f>
        <v>142.65559047159491</v>
      </c>
      <c r="AO71" s="52">
        <f t="shared" si="5"/>
        <v>87.832368025140937</v>
      </c>
      <c r="AP71">
        <f t="shared" si="6"/>
        <v>6.3557879850572876</v>
      </c>
      <c r="AR71">
        <v>69</v>
      </c>
    </row>
    <row r="72" spans="1:44" ht="14.45" x14ac:dyDescent="0.25">
      <c r="A72" t="s">
        <v>439</v>
      </c>
      <c r="B72">
        <f>B71+estimation_growth!B72</f>
        <v>5.1177825016119449</v>
      </c>
      <c r="C72">
        <f>C71+estimation_growth!C72</f>
        <v>5.1814572618146304</v>
      </c>
      <c r="D72">
        <f>D71+estimation_growth!D72</f>
        <v>5.3437648673733307</v>
      </c>
      <c r="E72">
        <f>E71+estimation_growth!E72</f>
        <v>4.7801053915739633</v>
      </c>
      <c r="F72">
        <f>estimation_growth!F72</f>
        <v>3.4612950207124626E-3</v>
      </c>
      <c r="G72">
        <f>estimation_growth!G72</f>
        <v>1.7798833920576129E-2</v>
      </c>
      <c r="H72">
        <f>estimation_growth!H72</f>
        <v>3.2041639897117946E-3</v>
      </c>
      <c r="I72" s="60">
        <f>estimation_growth!I72</f>
        <v>1.2440904306496137E-2</v>
      </c>
      <c r="J72" s="61">
        <f>estimation_growth!J72</f>
        <v>1.1620859544202888E-2</v>
      </c>
      <c r="K72">
        <f>K71+estimation_growth!K72</f>
        <v>5.0493640654924246</v>
      </c>
      <c r="L72">
        <f>L71+estimation_growth!L72</f>
        <v>5.0386114336260066</v>
      </c>
      <c r="M72">
        <f>M71+estimation_growth!M72</f>
        <v>4.9475251389904011</v>
      </c>
      <c r="N72">
        <f>N71+estimation_growth!N72</f>
        <v>4.7158349482408024</v>
      </c>
      <c r="O72">
        <f>estimation_growth!O72</f>
        <v>2.3091529996035957E-3</v>
      </c>
      <c r="P72">
        <f>estimation_growth!P72</f>
        <v>3.0163852659613444E-3</v>
      </c>
      <c r="Q72">
        <f>estimation_growth!Q72</f>
        <v>1.3607173107413249E-2</v>
      </c>
      <c r="R72">
        <f>estimation_growth!R72</f>
        <v>8.8739371452986049E-3</v>
      </c>
      <c r="S72" s="63">
        <f>estimation_growth!S72</f>
        <v>1.0014581851206295E-2</v>
      </c>
      <c r="T72" s="62">
        <f>'EU and others'!HU79</f>
        <v>-2.1789803697217516E-2</v>
      </c>
      <c r="U72">
        <f>LN('Bond Portfolio data'!EJ151/AN72*AO72)</f>
        <v>8.0979069930996985</v>
      </c>
      <c r="V72">
        <f>LN('Bond Portfolio data'!EB151/AN72*AO72)</f>
        <v>9.0343606362527176</v>
      </c>
      <c r="W72">
        <f>LN('Bond Portfolio data'!S151/AM72)</f>
        <v>2.3727269887513378</v>
      </c>
      <c r="X72" s="52">
        <f>LN('Bond Portfolio data'!T151/AM72)</f>
        <v>3.011989978521858</v>
      </c>
      <c r="Y72">
        <f>LN('Bond Portfolio data'!EJ151/'Bond Portfolio data'!EB151)</f>
        <v>-0.93645364315301916</v>
      </c>
      <c r="Z72">
        <f>LN('Bond Portfolio data'!S151/'Bond Portfolio data'!T151)</f>
        <v>-0.63926298977052021</v>
      </c>
      <c r="AA72" s="52">
        <f>LN('Bond Portfolio data'!EJ151/'Bond Portfolio data'!S151)</f>
        <v>1.2692322303250647</v>
      </c>
      <c r="AB72">
        <f>LN('Bond Portfolio data'!F151/AM72)</f>
        <v>1.3333975906087134</v>
      </c>
      <c r="AC72">
        <f>LN('Bond Portfolio data'!G151/AM72)</f>
        <v>2.625981060485016</v>
      </c>
      <c r="AD72">
        <f>LN('Bond Portfolio data'!W151/AM72)</f>
        <v>1.9362482068648721</v>
      </c>
      <c r="AE72" s="52">
        <f>LN('Bond Portfolio data'!X151/AM72)</f>
        <v>1.8732914761779902</v>
      </c>
      <c r="AF72">
        <f>LN('Bond Portfolio data'!F151/'Bond Portfolio data'!G151)</f>
        <v>-1.2925834698763026</v>
      </c>
      <c r="AG72" s="52">
        <f>LN('Bond Portfolio data'!W151/'Bond Portfolio data'!X151)</f>
        <v>6.2956730686882081E-2</v>
      </c>
      <c r="AH72">
        <f>AH71+estimation_growth!AH72</f>
        <v>5.0522529509771221</v>
      </c>
      <c r="AI72" s="52">
        <f>AI71+estimation_growth!AI72</f>
        <v>4.8838762699827214</v>
      </c>
      <c r="AJ72" s="63">
        <v>302062</v>
      </c>
      <c r="AK72" s="67">
        <v>1917411.5412699999</v>
      </c>
      <c r="AM72">
        <f>AM71*(1+0.9*estimation_growth!F72+0.1*estimation_growth!G72)</f>
        <v>143.73608216578126</v>
      </c>
      <c r="AN72">
        <f>AM71*(1+0.96*estimation_growth!O72+0.04*estimation_growth!P72)</f>
        <v>143.37025256423038</v>
      </c>
      <c r="AO72" s="52">
        <f t="shared" si="5"/>
        <v>85.918517967611351</v>
      </c>
      <c r="AP72">
        <f t="shared" si="6"/>
        <v>6.3477416598910157</v>
      </c>
      <c r="AR72">
        <v>70</v>
      </c>
    </row>
    <row r="73" spans="1:44" ht="14.45" x14ac:dyDescent="0.25">
      <c r="A73" t="s">
        <v>440</v>
      </c>
      <c r="B73">
        <f>B72+estimation_growth!B73</f>
        <v>5.1213441135131212</v>
      </c>
      <c r="C73">
        <f>C72+estimation_growth!C73</f>
        <v>5.1827078202625589</v>
      </c>
      <c r="D73">
        <f>D72+estimation_growth!D73</f>
        <v>5.3236627332077013</v>
      </c>
      <c r="E73">
        <f>E72+estimation_growth!E73</f>
        <v>4.7799525081144925</v>
      </c>
      <c r="F73">
        <f>estimation_growth!F73</f>
        <v>4.3481220704508772E-3</v>
      </c>
      <c r="G73">
        <f>estimation_growth!G73</f>
        <v>4.4504849208450992E-2</v>
      </c>
      <c r="H73">
        <f>estimation_growth!H73</f>
        <v>1.0785117092919627E-2</v>
      </c>
      <c r="I73" s="60">
        <f>estimation_growth!I73</f>
        <v>1.1064990499148664E-2</v>
      </c>
      <c r="J73" s="61">
        <f>estimation_growth!J73</f>
        <v>1.0483974078512981E-2</v>
      </c>
      <c r="K73">
        <f>K72+estimation_growth!K73</f>
        <v>5.0565904664966821</v>
      </c>
      <c r="L73">
        <f>L72+estimation_growth!L73</f>
        <v>5.0448571122036396</v>
      </c>
      <c r="M73">
        <f>M72+estimation_growth!M73</f>
        <v>4.9613596477858408</v>
      </c>
      <c r="N73">
        <f>N72+estimation_growth!N73</f>
        <v>4.7214443350655202</v>
      </c>
      <c r="O73">
        <f>estimation_growth!O73</f>
        <v>4.6441232789956304E-3</v>
      </c>
      <c r="P73">
        <f>estimation_growth!P73</f>
        <v>1.6918177833266042E-2</v>
      </c>
      <c r="Q73">
        <f>estimation_growth!Q73</f>
        <v>6.9799525602718057E-3</v>
      </c>
      <c r="R73">
        <f>estimation_growth!R73</f>
        <v>9.0895187464232752E-3</v>
      </c>
      <c r="S73" s="63">
        <f>estimation_growth!S73</f>
        <v>9.6885492053193634E-3</v>
      </c>
      <c r="T73" s="62">
        <f>'EU and others'!HU80</f>
        <v>-4.3306457268336179E-2</v>
      </c>
      <c r="U73">
        <f>LN('Bond Portfolio data'!EJ152/AN73*AO73)</f>
        <v>8.1508572253202605</v>
      </c>
      <c r="V73">
        <f>LN('Bond Portfolio data'!EB152/AN73*AO73)</f>
        <v>9.0418877858680577</v>
      </c>
      <c r="W73">
        <f>LN('Bond Portfolio data'!S152/AM73)</f>
        <v>2.4071454220855082</v>
      </c>
      <c r="X73" s="52">
        <f>LN('Bond Portfolio data'!T152/AM73)</f>
        <v>3.0191241242667854</v>
      </c>
      <c r="Y73">
        <f>LN('Bond Portfolio data'!EJ152/'Bond Portfolio data'!EB152)</f>
        <v>-0.89103056054779683</v>
      </c>
      <c r="Z73">
        <f>LN('Bond Portfolio data'!S152/'Bond Portfolio data'!T152)</f>
        <v>-0.61197870218127703</v>
      </c>
      <c r="AA73" s="52">
        <f>LN('Bond Portfolio data'!EJ152/'Bond Portfolio data'!S152)</f>
        <v>1.3313775212575221</v>
      </c>
      <c r="AB73">
        <f>LN('Bond Portfolio data'!F152/AM73)</f>
        <v>1.3678396664415702</v>
      </c>
      <c r="AC73">
        <f>LN('Bond Portfolio data'!G152/AM73)</f>
        <v>2.6608030808556413</v>
      </c>
      <c r="AD73">
        <f>LN('Bond Portfolio data'!W152/AM73)</f>
        <v>1.9706537016188768</v>
      </c>
      <c r="AE73" s="52">
        <f>LN('Bond Portfolio data'!X152/AM73)</f>
        <v>1.8189817138586586</v>
      </c>
      <c r="AF73">
        <f>LN('Bond Portfolio data'!F152/'Bond Portfolio data'!G152)</f>
        <v>-1.2929634144140711</v>
      </c>
      <c r="AG73" s="52">
        <f>LN('Bond Portfolio data'!W152/'Bond Portfolio data'!X152)</f>
        <v>0.15167198776021815</v>
      </c>
      <c r="AH73">
        <f>AH72+estimation_growth!AH73</f>
        <v>5.0579766249284166</v>
      </c>
      <c r="AI73" s="52">
        <f>AI72+estimation_growth!AI73</f>
        <v>4.8878982257094066</v>
      </c>
      <c r="AJ73" s="63">
        <v>302829</v>
      </c>
      <c r="AK73" s="67">
        <v>1919861.36246</v>
      </c>
      <c r="AM73">
        <f>AM72*(1+0.9*estimation_growth!F73+0.1*estimation_growth!G73)</f>
        <v>144.93826126010808</v>
      </c>
      <c r="AN73">
        <f>AM72*(1+0.96*estimation_growth!O73+0.04*estimation_growth!P73)</f>
        <v>144.47417923155575</v>
      </c>
      <c r="AO73" s="52">
        <f t="shared" si="5"/>
        <v>82.197691340688223</v>
      </c>
      <c r="AP73">
        <f t="shared" si="6"/>
        <v>6.339753994696677</v>
      </c>
      <c r="AR73">
        <v>71</v>
      </c>
    </row>
    <row r="74" spans="1:44" ht="14.45" x14ac:dyDescent="0.25">
      <c r="A74" t="s">
        <v>441</v>
      </c>
      <c r="B74">
        <f>B73+estimation_growth!B74</f>
        <v>5.1144969951027761</v>
      </c>
      <c r="C74">
        <f>C73+estimation_growth!C74</f>
        <v>5.1806425654426569</v>
      </c>
      <c r="D74">
        <f>D73+estimation_growth!D74</f>
        <v>5.2894196311281725</v>
      </c>
      <c r="E74">
        <f>E73+estimation_growth!E74</f>
        <v>4.779210688826268</v>
      </c>
      <c r="F74">
        <f>estimation_growth!F74</f>
        <v>5.7005732776600482E-3</v>
      </c>
      <c r="G74">
        <f>estimation_growth!G74</f>
        <v>3.6690592882220763E-2</v>
      </c>
      <c r="H74">
        <f>estimation_growth!H74</f>
        <v>9.6223906560197747E-3</v>
      </c>
      <c r="I74" s="60">
        <f>estimation_growth!I74</f>
        <v>7.856917306438671E-3</v>
      </c>
      <c r="J74" s="61">
        <f>estimation_growth!J74</f>
        <v>9.0270317968861313E-3</v>
      </c>
      <c r="K74">
        <f>K73+estimation_growth!K74</f>
        <v>5.0616547651806103</v>
      </c>
      <c r="L74">
        <f>L73+estimation_growth!L74</f>
        <v>5.0479130497058637</v>
      </c>
      <c r="M74">
        <f>M73+estimation_growth!M74</f>
        <v>4.965985959231892</v>
      </c>
      <c r="N74">
        <f>N73+estimation_growth!N74</f>
        <v>4.7252364874849588</v>
      </c>
      <c r="O74">
        <f>estimation_growth!O74</f>
        <v>4.6171417353932454E-3</v>
      </c>
      <c r="P74">
        <f>estimation_growth!P74</f>
        <v>1.7168359228096512E-2</v>
      </c>
      <c r="Q74">
        <f>estimation_growth!Q74</f>
        <v>1.1135463544249668E-2</v>
      </c>
      <c r="R74">
        <f>estimation_growth!R74</f>
        <v>8.8468887597221713E-3</v>
      </c>
      <c r="S74" s="63">
        <f>estimation_growth!S74</f>
        <v>9.2251994299603624E-3</v>
      </c>
      <c r="T74" s="62">
        <f>'EU and others'!HU81</f>
        <v>-3.4857215809315729E-2</v>
      </c>
      <c r="U74">
        <f>LN('Bond Portfolio data'!EJ153/AN74*AO74)</f>
        <v>8.1826189352742684</v>
      </c>
      <c r="V74">
        <f>LN('Bond Portfolio data'!EB153/AN74*AO74)</f>
        <v>9.0476344762091703</v>
      </c>
      <c r="W74">
        <f>LN('Bond Portfolio data'!S153/AM74)</f>
        <v>2.53186803258673</v>
      </c>
      <c r="X74" s="52">
        <f>LN('Bond Portfolio data'!T153/AM74)</f>
        <v>3.0297719487406991</v>
      </c>
      <c r="Y74">
        <f>LN('Bond Portfolio data'!EJ153/'Bond Portfolio data'!EB153)</f>
        <v>-0.86501554093490307</v>
      </c>
      <c r="Z74">
        <f>LN('Bond Portfolio data'!S153/'Bond Portfolio data'!T153)</f>
        <v>-0.49790391615396906</v>
      </c>
      <c r="AA74" s="52">
        <f>LN('Bond Portfolio data'!EJ153/'Bond Portfolio data'!S153)</f>
        <v>1.2734479599110859</v>
      </c>
      <c r="AB74">
        <f>LN('Bond Portfolio data'!F153/AM74)</f>
        <v>1.4167852245518269</v>
      </c>
      <c r="AC74">
        <f>LN('Bond Portfolio data'!G153/AM74)</f>
        <v>2.7115354288400235</v>
      </c>
      <c r="AD74">
        <f>LN('Bond Portfolio data'!W153/AM74)</f>
        <v>2.1345375594323648</v>
      </c>
      <c r="AE74" s="52">
        <f>LN('Bond Portfolio data'!X153/AM74)</f>
        <v>1.7299095039290566</v>
      </c>
      <c r="AF74">
        <f>LN('Bond Portfolio data'!F153/'Bond Portfolio data'!G153)</f>
        <v>-1.2947502042881966</v>
      </c>
      <c r="AG74" s="52">
        <f>LN('Bond Portfolio data'!W153/'Bond Portfolio data'!X153)</f>
        <v>0.40462805550330794</v>
      </c>
      <c r="AH74">
        <f>AH73+estimation_growth!AH74</f>
        <v>5.0614330572823931</v>
      </c>
      <c r="AI74" s="52">
        <f>AI73+estimation_growth!AI74</f>
        <v>4.8920395806218826</v>
      </c>
      <c r="AJ74" s="63">
        <v>303494</v>
      </c>
      <c r="AK74" s="67">
        <v>1922395.91136</v>
      </c>
      <c r="AM74">
        <f>AM73*(1+0.9*estimation_growth!F74+0.1*estimation_growth!G74)</f>
        <v>146.21365639494812</v>
      </c>
      <c r="AN74">
        <f>AM73*(1+0.96*estimation_growth!O74+0.04*estimation_growth!P74)</f>
        <v>145.68022782083105</v>
      </c>
      <c r="AO74" s="52">
        <f t="shared" si="5"/>
        <v>79.33250867459833</v>
      </c>
      <c r="AP74">
        <f t="shared" si="6"/>
        <v>6.3342138933883376</v>
      </c>
      <c r="AR74">
        <v>72</v>
      </c>
    </row>
    <row r="75" spans="1:44" ht="14.45" x14ac:dyDescent="0.25">
      <c r="A75" t="s">
        <v>442</v>
      </c>
      <c r="B75">
        <f>B74+estimation_growth!B75</f>
        <v>5.1194479480053481</v>
      </c>
      <c r="C75">
        <f>C74+estimation_growth!C75</f>
        <v>5.1823209097382303</v>
      </c>
      <c r="D75">
        <f>D74+estimation_growth!D75</f>
        <v>5.2714235141082817</v>
      </c>
      <c r="E75">
        <f>E74+estimation_growth!E75</f>
        <v>4.7769630012247308</v>
      </c>
      <c r="F75">
        <f>estimation_growth!F75</f>
        <v>4.8503722737827104E-3</v>
      </c>
      <c r="G75">
        <f>estimation_growth!G75</f>
        <v>5.414021794990731E-2</v>
      </c>
      <c r="H75">
        <f>estimation_growth!H75</f>
        <v>6.3075438278215046E-4</v>
      </c>
      <c r="I75" s="60">
        <f>estimation_growth!I75</f>
        <v>5.1845412595541429E-3</v>
      </c>
      <c r="J75" s="61">
        <f>estimation_growth!J75</f>
        <v>9.5862720258093059E-3</v>
      </c>
      <c r="K75">
        <f>K74+estimation_growth!K75</f>
        <v>5.0594314442777044</v>
      </c>
      <c r="L75">
        <f>L74+estimation_growth!L75</f>
        <v>5.0444126561671654</v>
      </c>
      <c r="M75">
        <f>M74+estimation_growth!M75</f>
        <v>4.953091873181994</v>
      </c>
      <c r="N75">
        <f>N74+estimation_growth!N75</f>
        <v>4.7249372524495579</v>
      </c>
      <c r="O75">
        <f>estimation_growth!O75</f>
        <v>4.8239076234809714E-3</v>
      </c>
      <c r="P75">
        <f>estimation_growth!P75</f>
        <v>2.8379282075445177E-2</v>
      </c>
      <c r="Q75">
        <f>estimation_growth!Q75</f>
        <v>8.3930665925197861E-3</v>
      </c>
      <c r="R75">
        <f>estimation_growth!R75</f>
        <v>9.1981263149027992E-3</v>
      </c>
      <c r="S75" s="63">
        <f>estimation_growth!S75</f>
        <v>9.9202857206530659E-3</v>
      </c>
      <c r="T75" s="62">
        <f>'EU and others'!HU82</f>
        <v>-2.464999770382716E-2</v>
      </c>
      <c r="U75">
        <f>LN('Bond Portfolio data'!EJ154/AN75*AO75)</f>
        <v>8.1941580369266003</v>
      </c>
      <c r="V75">
        <f>LN('Bond Portfolio data'!EB154/AN75*AO75)</f>
        <v>9.0411089883156883</v>
      </c>
      <c r="W75">
        <f>LN('Bond Portfolio data'!S154/AM75)</f>
        <v>2.5792077379865406</v>
      </c>
      <c r="X75" s="52">
        <f>LN('Bond Portfolio data'!T154/AM75)</f>
        <v>3.0537753200918791</v>
      </c>
      <c r="Y75">
        <f>LN('Bond Portfolio data'!EJ154/'Bond Portfolio data'!EB154)</f>
        <v>-0.84695095138908738</v>
      </c>
      <c r="Z75">
        <f>LN('Bond Portfolio data'!S154/'Bond Portfolio data'!T154)</f>
        <v>-0.47456758210533856</v>
      </c>
      <c r="AA75" s="52">
        <f>LN('Bond Portfolio data'!EJ154/'Bond Portfolio data'!S154)</f>
        <v>1.2622789182668561</v>
      </c>
      <c r="AB75">
        <f>LN('Bond Portfolio data'!F154/AM75)</f>
        <v>1.4967600162986421</v>
      </c>
      <c r="AC75">
        <f>LN('Bond Portfolio data'!G154/AM75)</f>
        <v>2.7062894694348492</v>
      </c>
      <c r="AD75">
        <f>LN('Bond Portfolio data'!W154/AM75)</f>
        <v>2.1655612936314022</v>
      </c>
      <c r="AE75" s="52">
        <f>LN('Bond Portfolio data'!X154/AM75)</f>
        <v>1.8280271103928891</v>
      </c>
      <c r="AF75">
        <f>LN('Bond Portfolio data'!F154/'Bond Portfolio data'!G154)</f>
        <v>-1.2095294531362073</v>
      </c>
      <c r="AG75" s="52">
        <f>LN('Bond Portfolio data'!W154/'Bond Portfolio data'!X154)</f>
        <v>0.33753418323851325</v>
      </c>
      <c r="AH75">
        <f>AH74+estimation_growth!AH75</f>
        <v>5.0670192612246652</v>
      </c>
      <c r="AI75" s="52">
        <f>AI74+estimation_growth!AI75</f>
        <v>4.8998007128812491</v>
      </c>
      <c r="AJ75" s="63">
        <v>304160</v>
      </c>
      <c r="AK75" s="67">
        <v>1924819.90827</v>
      </c>
      <c r="AM75">
        <f>AM74*(1+0.9*estimation_growth!F75+0.1*estimation_growth!G75)</f>
        <v>147.64353191591945</v>
      </c>
      <c r="AN75">
        <f>AM74*(1+0.96*estimation_growth!O75+0.04*estimation_growth!P75)</f>
        <v>147.05674226374367</v>
      </c>
      <c r="AO75" s="52">
        <f t="shared" si="5"/>
        <v>77.376962517930636</v>
      </c>
      <c r="AP75">
        <f t="shared" si="6"/>
        <v>6.3283137436546557</v>
      </c>
      <c r="AR75">
        <v>73</v>
      </c>
    </row>
    <row r="76" spans="1:44" ht="14.45" x14ac:dyDescent="0.25">
      <c r="A76" t="s">
        <v>443</v>
      </c>
      <c r="B76">
        <f>B75+estimation_growth!B76</f>
        <v>5.1146380241449201</v>
      </c>
      <c r="C76">
        <f>C75+estimation_growth!C76</f>
        <v>5.1750709651209892</v>
      </c>
      <c r="D76">
        <f>D75+estimation_growth!D76</f>
        <v>5.2432041040541435</v>
      </c>
      <c r="E76">
        <f>E75+estimation_growth!E76</f>
        <v>4.7697836651069601</v>
      </c>
      <c r="F76">
        <f>estimation_growth!F76</f>
        <v>6.8254840455086452E-3</v>
      </c>
      <c r="G76">
        <f>estimation_growth!G76</f>
        <v>2.9332891954470419E-2</v>
      </c>
      <c r="H76">
        <f>estimation_growth!H76</f>
        <v>8.5168090368874516E-3</v>
      </c>
      <c r="I76" s="60">
        <f>estimation_growth!I76</f>
        <v>4.8151102951639047E-3</v>
      </c>
      <c r="J76" s="61">
        <f>estimation_growth!J76</f>
        <v>9.5133803411333595E-3</v>
      </c>
      <c r="K76">
        <f>K75+estimation_growth!K76</f>
        <v>5.0536935712005242</v>
      </c>
      <c r="L76">
        <f>L75+estimation_growth!L76</f>
        <v>5.0418968867537917</v>
      </c>
      <c r="M76">
        <f>M75+estimation_growth!M76</f>
        <v>4.940111018789807</v>
      </c>
      <c r="N76">
        <f>N75+estimation_growth!N76</f>
        <v>4.7237101581865044</v>
      </c>
      <c r="O76">
        <f>estimation_growth!O76</f>
        <v>1.4395621636114906E-3</v>
      </c>
      <c r="P76">
        <f>estimation_growth!P76</f>
        <v>3.5111882421095274E-2</v>
      </c>
      <c r="Q76">
        <f>estimation_growth!Q76</f>
        <v>5.0494732252582396E-3</v>
      </c>
      <c r="R76">
        <f>estimation_growth!R76</f>
        <v>9.2884788078166913E-3</v>
      </c>
      <c r="S76" s="63">
        <f>estimation_growth!S76</f>
        <v>9.7870601387868295E-3</v>
      </c>
      <c r="T76" s="62">
        <f>'EU and others'!HU83</f>
        <v>3.2815278755696994E-2</v>
      </c>
      <c r="U76">
        <f>LN('Bond Portfolio data'!EJ155/AN76*AO76)</f>
        <v>8.2918535512085896</v>
      </c>
      <c r="V76">
        <f>LN('Bond Portfolio data'!EB155/AN76*AO76)</f>
        <v>9.0395202030251216</v>
      </c>
      <c r="W76">
        <f>LN('Bond Portfolio data'!S155/AM76)</f>
        <v>2.8396532741204292</v>
      </c>
      <c r="X76" s="52">
        <f>LN('Bond Portfolio data'!T155/AM76)</f>
        <v>3.0783996440465327</v>
      </c>
      <c r="Y76">
        <f>LN('Bond Portfolio data'!EJ155/'Bond Portfolio data'!EB155)</f>
        <v>-0.74766665181653214</v>
      </c>
      <c r="Z76">
        <f>LN('Bond Portfolio data'!S155/'Bond Portfolio data'!T155)</f>
        <v>-0.23874636992610346</v>
      </c>
      <c r="AA76" s="52">
        <f>LN('Bond Portfolio data'!EJ155/'Bond Portfolio data'!S155)</f>
        <v>1.0649701252697181</v>
      </c>
      <c r="AB76">
        <f>LN('Bond Portfolio data'!F155/AM76)</f>
        <v>1.6565303374588634</v>
      </c>
      <c r="AC76">
        <f>LN('Bond Portfolio data'!G155/AM76)</f>
        <v>2.7493951111094375</v>
      </c>
      <c r="AD76">
        <f>LN('Bond Portfolio data'!W155/AM76)</f>
        <v>2.473907855509625</v>
      </c>
      <c r="AE76" s="52">
        <f>LN('Bond Portfolio data'!X155/AM76)</f>
        <v>1.8067197317926458</v>
      </c>
      <c r="AF76">
        <f>LN('Bond Portfolio data'!F155/'Bond Portfolio data'!G155)</f>
        <v>-1.0928647736505739</v>
      </c>
      <c r="AG76" s="52">
        <f>LN('Bond Portfolio data'!W155/'Bond Portfolio data'!X155)</f>
        <v>0.66718812371697922</v>
      </c>
      <c r="AH76">
        <f>AH75+estimation_growth!AH76</f>
        <v>5.0695953758393362</v>
      </c>
      <c r="AI76" s="52">
        <f>AI75+estimation_growth!AI76</f>
        <v>4.9135544348281046</v>
      </c>
      <c r="AJ76" s="63">
        <v>304902</v>
      </c>
      <c r="AK76" s="67">
        <v>1927191.9629500001</v>
      </c>
      <c r="AM76">
        <f>AM75*(1+0.9*estimation_growth!F76+0.1*estimation_growth!G76)</f>
        <v>148.98357780722924</v>
      </c>
      <c r="AN76">
        <f>AM75*(1+0.96*estimation_growth!O76+0.04*estimation_growth!P76)</f>
        <v>148.05493396979236</v>
      </c>
      <c r="AO76" s="52">
        <f t="shared" si="5"/>
        <v>79.916109112225655</v>
      </c>
      <c r="AP76">
        <f t="shared" si="6"/>
        <v>6.3206930848272558</v>
      </c>
      <c r="AR76">
        <v>74</v>
      </c>
    </row>
    <row r="77" spans="1:44" ht="14.45" x14ac:dyDescent="0.25">
      <c r="A77" t="s">
        <v>444</v>
      </c>
      <c r="B77">
        <f>B76+estimation_growth!B77</f>
        <v>5.0932856726461537</v>
      </c>
      <c r="C77">
        <f>C76+estimation_growth!C77</f>
        <v>5.1629641092811269</v>
      </c>
      <c r="D77">
        <f>D76+estimation_growth!D77</f>
        <v>5.1500548293460016</v>
      </c>
      <c r="E77">
        <f>E76+estimation_growth!E77</f>
        <v>4.7558329754513657</v>
      </c>
      <c r="F77">
        <f>estimation_growth!F77</f>
        <v>1.4236447704458755E-3</v>
      </c>
      <c r="G77">
        <f>estimation_growth!G77</f>
        <v>-0.12912631246325201</v>
      </c>
      <c r="H77">
        <f>estimation_growth!H77</f>
        <v>1.0692178090719651E-2</v>
      </c>
      <c r="I77" s="60">
        <f>estimation_growth!I77</f>
        <v>1.2725687915129402E-3</v>
      </c>
      <c r="J77" s="61">
        <f>estimation_growth!J77</f>
        <v>8.0278129323012593E-3</v>
      </c>
      <c r="K77">
        <f>K76+estimation_growth!K77</f>
        <v>5.0375711075610914</v>
      </c>
      <c r="L77">
        <f>L76+estimation_growth!L77</f>
        <v>5.0373597656083646</v>
      </c>
      <c r="M77">
        <f>M76+estimation_growth!M77</f>
        <v>4.9121705591616829</v>
      </c>
      <c r="N77">
        <f>N76+estimation_growth!N77</f>
        <v>4.71138207332503</v>
      </c>
      <c r="O77">
        <f>estimation_growth!O77</f>
        <v>4.9425658026773659E-3</v>
      </c>
      <c r="P77">
        <f>estimation_growth!P77</f>
        <v>-7.6612741944942331E-2</v>
      </c>
      <c r="Q77">
        <f>estimation_growth!Q77</f>
        <v>1.294445465995725E-2</v>
      </c>
      <c r="R77">
        <f>estimation_growth!R77</f>
        <v>7.047380711363127E-3</v>
      </c>
      <c r="S77" s="63">
        <f>estimation_growth!S77</f>
        <v>8.5454861714668873E-3</v>
      </c>
      <c r="T77" s="62">
        <f>'EU and others'!HU84</f>
        <v>7.195855704686184E-2</v>
      </c>
      <c r="U77">
        <f>LN('Bond Portfolio data'!EJ156/AN77*AO77)</f>
        <v>8.4226312774065324</v>
      </c>
      <c r="V77">
        <f>LN('Bond Portfolio data'!EB156/AN77*AO77)</f>
        <v>9.096218680040673</v>
      </c>
      <c r="W77">
        <f>LN('Bond Portfolio data'!S156/AM77)</f>
        <v>3.1907356795730863</v>
      </c>
      <c r="X77" s="52">
        <f>LN('Bond Portfolio data'!T156/AM77)</f>
        <v>3.1465362326216044</v>
      </c>
      <c r="Y77">
        <f>LN('Bond Portfolio data'!EJ156/'Bond Portfolio data'!EB156)</f>
        <v>-0.67358740263414074</v>
      </c>
      <c r="Z77">
        <f>LN('Bond Portfolio data'!S156/'Bond Portfolio data'!T156)</f>
        <v>4.4199446951482223E-2</v>
      </c>
      <c r="AA77" s="52">
        <f>LN('Bond Portfolio data'!EJ156/'Bond Portfolio data'!S156)</f>
        <v>0.79480921457135145</v>
      </c>
      <c r="AB77">
        <f>LN('Bond Portfolio data'!F156/AM77)</f>
        <v>1.9673084852149663</v>
      </c>
      <c r="AC77">
        <f>LN('Bond Portfolio data'!G156/AM77)</f>
        <v>2.8298930196742567</v>
      </c>
      <c r="AD77">
        <f>LN('Bond Portfolio data'!W156/AM77)</f>
        <v>2.8422838506459995</v>
      </c>
      <c r="AE77" s="52">
        <f>LN('Bond Portfolio data'!X156/AM77)</f>
        <v>1.8424091128584106</v>
      </c>
      <c r="AF77">
        <f>LN('Bond Portfolio data'!F156/'Bond Portfolio data'!G156)</f>
        <v>-0.8625845344592904</v>
      </c>
      <c r="AG77" s="52">
        <f>LN('Bond Portfolio data'!W156/'Bond Portfolio data'!X156)</f>
        <v>0.99987473778758884</v>
      </c>
      <c r="AH77">
        <f>AH76+estimation_growth!AH77</f>
        <v>5.0795018669291636</v>
      </c>
      <c r="AI77" s="52">
        <f>AI76+estimation_growth!AI77</f>
        <v>4.9200645947981529</v>
      </c>
      <c r="AJ77" s="63">
        <v>305616</v>
      </c>
      <c r="AK77" s="67">
        <v>1929401.9376399999</v>
      </c>
      <c r="AM77">
        <f>AM76*(1+0.9*estimation_growth!F77+0.1*estimation_growth!G77)</f>
        <v>147.25069752753109</v>
      </c>
      <c r="AN77">
        <f>AM76*(1+0.96*estimation_growth!O77+0.04*estimation_growth!P77)</f>
        <v>149.23392288256335</v>
      </c>
      <c r="AO77" s="52">
        <f t="shared" si="5"/>
        <v>85.666757008740987</v>
      </c>
      <c r="AP77">
        <f t="shared" si="6"/>
        <v>6.3131574840322493</v>
      </c>
      <c r="AR77">
        <v>75</v>
      </c>
    </row>
    <row r="78" spans="1:44" x14ac:dyDescent="0.25">
      <c r="A78" t="s">
        <v>445</v>
      </c>
      <c r="B78">
        <f>B77+estimation_growth!B78</f>
        <v>5.0793313152376935</v>
      </c>
      <c r="C78">
        <f>C77+estimation_growth!C78</f>
        <v>5.1595286722928275</v>
      </c>
      <c r="D78">
        <f>D77+estimation_growth!D78</f>
        <v>5.0276549882419914</v>
      </c>
      <c r="E78">
        <f>E77+estimation_growth!E78</f>
        <v>4.7309594856941715</v>
      </c>
      <c r="F78">
        <f>estimation_growth!F78</f>
        <v>2.4715212428807476E-3</v>
      </c>
      <c r="G78">
        <f>estimation_growth!G78</f>
        <v>-0.10376232638911276</v>
      </c>
      <c r="H78">
        <f>estimation_growth!H78</f>
        <v>-2.5217278053337289E-2</v>
      </c>
      <c r="I78" s="60">
        <f>estimation_growth!I78</f>
        <v>4.4969656854343398E-4</v>
      </c>
      <c r="J78" s="61">
        <f>estimation_growth!J78</f>
        <v>6.7807204516208142E-3</v>
      </c>
      <c r="K78">
        <f>K77+estimation_growth!K78</f>
        <v>5.0100393541434283</v>
      </c>
      <c r="L78">
        <f>L77+estimation_growth!L78</f>
        <v>5.0343735092139248</v>
      </c>
      <c r="M78">
        <f>M77+estimation_growth!M78</f>
        <v>4.8657160031035751</v>
      </c>
      <c r="N78">
        <f>N77+estimation_growth!N78</f>
        <v>4.7024319473892549</v>
      </c>
      <c r="O78">
        <f>estimation_growth!O78</f>
        <v>-6.0736214632656151E-4</v>
      </c>
      <c r="P78">
        <f>estimation_growth!P78</f>
        <v>-6.1275462615331906E-2</v>
      </c>
      <c r="Q78">
        <f>estimation_growth!Q78</f>
        <v>-7.6912827766477637E-4</v>
      </c>
      <c r="R78">
        <f>estimation_growth!R78</f>
        <v>3.6287515303001783E-3</v>
      </c>
      <c r="S78" s="63">
        <f>estimation_growth!S78</f>
        <v>8.2201469313418762E-3</v>
      </c>
      <c r="T78" s="62">
        <f>'EU and others'!HU85</f>
        <v>9.8288938892151251E-3</v>
      </c>
      <c r="U78">
        <f>LN('Bond Portfolio data'!EJ157/AN78*AO78)</f>
        <v>8.4704622377844707</v>
      </c>
      <c r="V78">
        <f>LN('Bond Portfolio data'!EB157/AN78*AO78)</f>
        <v>9.1326029289372759</v>
      </c>
      <c r="W78">
        <f>LN('Bond Portfolio data'!S157/AM78)</f>
        <v>3.2112388811018233</v>
      </c>
      <c r="X78" s="52">
        <f>LN('Bond Portfolio data'!T157/AM78)</f>
        <v>3.2352713523721275</v>
      </c>
      <c r="Y78">
        <f>LN('Bond Portfolio data'!EJ157/'Bond Portfolio data'!EB157)</f>
        <v>-0.66214069115280461</v>
      </c>
      <c r="Z78">
        <f>LN('Bond Portfolio data'!S157/'Bond Portfolio data'!T157)</f>
        <v>-2.40324712703044E-2</v>
      </c>
      <c r="AA78" s="52">
        <f>LN('Bond Portfolio data'!EJ157/'Bond Portfolio data'!S157)</f>
        <v>0.80412417467545483</v>
      </c>
      <c r="AB78">
        <f>LN('Bond Portfolio data'!F157/AM78)</f>
        <v>2.0701140131232751</v>
      </c>
      <c r="AC78">
        <f>LN('Bond Portfolio data'!G157/AM78)</f>
        <v>2.8635084693583472</v>
      </c>
      <c r="AD78">
        <f>LN('Bond Portfolio data'!W157/AM78)</f>
        <v>2.8263709817295224</v>
      </c>
      <c r="AE78" s="52">
        <f>LN('Bond Portfolio data'!X157/AM78)</f>
        <v>2.065642905484649</v>
      </c>
      <c r="AF78">
        <f>LN('Bond Portfolio data'!F157/'Bond Portfolio data'!G157)</f>
        <v>-0.79339445623507232</v>
      </c>
      <c r="AG78" s="52">
        <f>LN('Bond Portfolio data'!W157/'Bond Portfolio data'!X157)</f>
        <v>0.76072807624487326</v>
      </c>
      <c r="AH78">
        <f>AH77+estimation_growth!AH78</f>
        <v>5.0881819819719318</v>
      </c>
      <c r="AI78" s="52">
        <f>AI77+estimation_growth!AI78</f>
        <v>4.9215786494616838</v>
      </c>
      <c r="AM78">
        <f>AM77*(1+0.9*estimation_growth!F78+0.1*estimation_growth!G78)</f>
        <v>146.05032993801493</v>
      </c>
      <c r="AN78">
        <f>AM77*(1+0.96*estimation_growth!O78+0.04*estimation_growth!P78)</f>
        <v>146.80392622336345</v>
      </c>
      <c r="AO78" s="52">
        <f t="shared" ref="AO78:AO105" si="7">AO77*(1+T78)</f>
        <v>86.508766473213072</v>
      </c>
    </row>
    <row r="79" spans="1:44" ht="14.45" x14ac:dyDescent="0.25">
      <c r="A79" t="s">
        <v>446</v>
      </c>
      <c r="B79">
        <f>B78+estimation_growth!B79</f>
        <v>5.077980838537</v>
      </c>
      <c r="C79">
        <f>C78+estimation_growth!C79</f>
        <v>5.1550112358820748</v>
      </c>
      <c r="D79">
        <f>D78+estimation_growth!D79</f>
        <v>4.9652644741509429</v>
      </c>
      <c r="E79">
        <f>E78+estimation_growth!E79</f>
        <v>4.7181961327806388</v>
      </c>
      <c r="F79">
        <f>estimation_growth!F79</f>
        <v>-1.6703595155851403E-3</v>
      </c>
      <c r="G79">
        <f>estimation_growth!G79</f>
        <v>2.0156900909822362E-2</v>
      </c>
      <c r="H79">
        <f>estimation_growth!H79</f>
        <v>2.4129220129196938E-2</v>
      </c>
      <c r="I79" s="60">
        <f>estimation_growth!I79</f>
        <v>4.4969656854343398E-4</v>
      </c>
      <c r="J79" s="61">
        <f>estimation_growth!J79</f>
        <v>8.174225748807995E-3</v>
      </c>
      <c r="K79">
        <f>K78+estimation_growth!K79</f>
        <v>5.0154656648268618</v>
      </c>
      <c r="L79">
        <f>L78+estimation_growth!L79</f>
        <v>5.0390584917462569</v>
      </c>
      <c r="M79">
        <f>M78+estimation_growth!M79</f>
        <v>4.8432451305127877</v>
      </c>
      <c r="N79">
        <f>N78+estimation_growth!N79</f>
        <v>4.6946173516252943</v>
      </c>
      <c r="O79">
        <f>estimation_growth!O79</f>
        <v>-2.0951433256211544E-3</v>
      </c>
      <c r="P79">
        <f>estimation_growth!P79</f>
        <v>-1.1727363741206592E-2</v>
      </c>
      <c r="Q79">
        <f>estimation_growth!Q79</f>
        <v>5.0552499280834759E-3</v>
      </c>
      <c r="R79">
        <f>estimation_growth!R79</f>
        <v>2.6715117826705548E-3</v>
      </c>
      <c r="S79" s="63">
        <f>estimation_growth!S79</f>
        <v>8.480117567222889E-3</v>
      </c>
      <c r="T79" s="62">
        <f>'EU and others'!HU86</f>
        <v>-2.6937849120486055E-2</v>
      </c>
      <c r="U79">
        <f>LN('Bond Portfolio data'!EJ158/AN79*AO79)</f>
        <v>8.5299414920353023</v>
      </c>
      <c r="V79">
        <f>LN('Bond Portfolio data'!EB158/AN79*AO79)</f>
        <v>9.1359788799753225</v>
      </c>
      <c r="W79">
        <f>LN('Bond Portfolio data'!S158/AM79)</f>
        <v>3.2139798182398427</v>
      </c>
      <c r="X79" s="52">
        <f>LN('Bond Portfolio data'!T158/AM79)</f>
        <v>3.2897369185024274</v>
      </c>
      <c r="Y79">
        <f>LN('Bond Portfolio data'!EJ158/'Bond Portfolio data'!EB158)</f>
        <v>-0.60603738794001882</v>
      </c>
      <c r="Z79">
        <f>LN('Bond Portfolio data'!S158/'Bond Portfolio data'!T158)</f>
        <v>-7.5757100262585086E-2</v>
      </c>
      <c r="AA79" s="52">
        <f>LN('Bond Portfolio data'!EJ158/'Bond Portfolio data'!S158)</f>
        <v>0.88002749297670924</v>
      </c>
      <c r="AB79">
        <f>LN('Bond Portfolio data'!F158/AM79)</f>
        <v>2.0923591968786712</v>
      </c>
      <c r="AC79">
        <f>LN('Bond Portfolio data'!G158/AM79)</f>
        <v>2.8807789400394386</v>
      </c>
      <c r="AD79">
        <f>LN('Bond Portfolio data'!W158/AM79)</f>
        <v>2.8198233553951848</v>
      </c>
      <c r="AE79" s="52">
        <f>LN('Bond Portfolio data'!X158/AM79)</f>
        <v>2.1980739818142334</v>
      </c>
      <c r="AF79">
        <f>LN('Bond Portfolio data'!F158/'Bond Portfolio data'!G158)</f>
        <v>-0.78841974316076713</v>
      </c>
      <c r="AG79" s="52">
        <f>LN('Bond Portfolio data'!W158/'Bond Portfolio data'!X158)</f>
        <v>0.62174937358095161</v>
      </c>
      <c r="AH79">
        <f>AH78+estimation_growth!AH79</f>
        <v>5.0921937612630064</v>
      </c>
      <c r="AI79" s="52">
        <f>AI78+estimation_growth!AI79</f>
        <v>4.9396676296111375</v>
      </c>
      <c r="AJ79"/>
      <c r="AK79" s="52"/>
      <c r="AM79">
        <f>AM78*(1+0.9*estimation_growth!F79+0.1*estimation_growth!G79)</f>
        <v>146.12516123832597</v>
      </c>
      <c r="AN79">
        <f>AM78*(1+0.96*estimation_growth!O79+0.04*estimation_growth!P79)</f>
        <v>145.68806200525125</v>
      </c>
      <c r="AO79" s="52">
        <f t="shared" si="7"/>
        <v>84.178406374358303</v>
      </c>
    </row>
    <row r="80" spans="1:44" x14ac:dyDescent="0.25">
      <c r="A80" s="68" t="s">
        <v>447</v>
      </c>
      <c r="B80">
        <f>B79+estimation_growth!B80</f>
        <v>5.0812425311786793</v>
      </c>
      <c r="C80">
        <f>C79+estimation_growth!C80</f>
        <v>5.1610603690729349</v>
      </c>
      <c r="D80">
        <f>D79+estimation_growth!D80</f>
        <v>4.9565476585027071</v>
      </c>
      <c r="E80">
        <f>E79+estimation_growth!E80</f>
        <v>4.7087733871186987</v>
      </c>
      <c r="F80">
        <f>estimation_growth!F80</f>
        <v>-2.2025549726656379E-4</v>
      </c>
      <c r="G80">
        <f>estimation_growth!G80</f>
        <v>3.9567941605697321E-2</v>
      </c>
      <c r="H80">
        <f>estimation_growth!H80</f>
        <v>6.8479783476682599E-3</v>
      </c>
      <c r="I80" s="60">
        <f>estimation_growth!I80</f>
        <v>3.9976022375398657E-4</v>
      </c>
      <c r="J80" s="61">
        <f>estimation_growth!J80</f>
        <v>8.686168913875969E-3</v>
      </c>
      <c r="K80">
        <f>K79+estimation_growth!K80</f>
        <v>5.0192449406199993</v>
      </c>
      <c r="L80">
        <f>L79+estimation_growth!L80</f>
        <v>5.0425894379186689</v>
      </c>
      <c r="M80">
        <f>M79+estimation_growth!M80</f>
        <v>4.8440376849190701</v>
      </c>
      <c r="N80">
        <f>N79+estimation_growth!N80</f>
        <v>4.6928493000740783</v>
      </c>
      <c r="O80">
        <f>estimation_growth!O80</f>
        <v>-2.9516554389918883E-4</v>
      </c>
      <c r="P80">
        <f>estimation_growth!P80</f>
        <v>7.4507629474389854E-3</v>
      </c>
      <c r="Q80">
        <f>estimation_growth!Q80</f>
        <v>6.5958242852620684E-3</v>
      </c>
      <c r="R80">
        <f>estimation_growth!R80</f>
        <v>2.129526021534156E-3</v>
      </c>
      <c r="S80" s="63">
        <f>estimation_growth!S80</f>
        <v>8.2415201541432559E-3</v>
      </c>
      <c r="T80" s="62">
        <f>'EU and others'!HU87</f>
        <v>-4.6070452055384445E-2</v>
      </c>
      <c r="U80">
        <f>LN('Bond Portfolio data'!EJ159/AN80*AO80)</f>
        <v>8.5411413693255103</v>
      </c>
      <c r="V80">
        <f>LN('Bond Portfolio data'!EB159/AN80*AO80)</f>
        <v>9.1536424075782126</v>
      </c>
      <c r="W80">
        <f>LN('Bond Portfolio data'!S159/AM80)</f>
        <v>3.2432669338714408</v>
      </c>
      <c r="X80" s="52">
        <f>LN('Bond Portfolio data'!T159/AM80)</f>
        <v>3.3593639908791308</v>
      </c>
      <c r="Y80">
        <f>LN('Bond Portfolio data'!EJ159/'Bond Portfolio data'!EB159)</f>
        <v>-0.61250103825270175</v>
      </c>
      <c r="Z80">
        <f>LN('Bond Portfolio data'!S159/'Bond Portfolio data'!T159)</f>
        <v>-0.1160970570076902</v>
      </c>
      <c r="AA80" s="52">
        <f>LN('Bond Portfolio data'!EJ159/'Bond Portfolio data'!S159)</f>
        <v>0.90836461586185124</v>
      </c>
      <c r="AB80">
        <f>LN('Bond Portfolio data'!F159/AM80)</f>
        <v>2.0854774677478671</v>
      </c>
      <c r="AC80">
        <f>LN('Bond Portfolio data'!G159/AM80)</f>
        <v>2.9213633196131941</v>
      </c>
      <c r="AD80">
        <f>LN('Bond Portfolio data'!W159/AM80)</f>
        <v>2.8661269753457357</v>
      </c>
      <c r="AE80" s="52">
        <f>LN('Bond Portfolio data'!X159/AM80)</f>
        <v>2.3228096031997976</v>
      </c>
      <c r="AF80">
        <f>LN('Bond Portfolio data'!F159/'Bond Portfolio data'!G159)</f>
        <v>-0.83588585186532693</v>
      </c>
      <c r="AG80" s="52">
        <f>LN('Bond Portfolio data'!W159/'Bond Portfolio data'!X159)</f>
        <v>0.54331737214593812</v>
      </c>
      <c r="AH80">
        <f>AH79+estimation_growth!AH80</f>
        <v>5.0998937519620906</v>
      </c>
      <c r="AI80" s="52">
        <f>AI79+estimation_growth!AI80</f>
        <v>4.9451435653431277</v>
      </c>
      <c r="AM80">
        <f>AM79*(1+0.9*estimation_growth!F80+0.1*estimation_growth!G80)</f>
        <v>146.67438203997955</v>
      </c>
      <c r="AN80">
        <f>AM79*(1+0.96*estimation_growth!O80+0.04*estimation_growth!P80)</f>
        <v>146.12730512762118</v>
      </c>
      <c r="AO80" s="52">
        <f t="shared" si="7"/>
        <v>80.300269139389769</v>
      </c>
    </row>
    <row r="81" spans="1:41" ht="14.45" x14ac:dyDescent="0.25">
      <c r="A81" t="s">
        <v>448</v>
      </c>
      <c r="B81">
        <f>B80+estimation_growth!B81</f>
        <v>5.0908748661252989</v>
      </c>
      <c r="C81">
        <f>C80+estimation_growth!C81</f>
        <v>5.160948867706928</v>
      </c>
      <c r="D81">
        <f>D80+estimation_growth!D81</f>
        <v>5.0337775088464509</v>
      </c>
      <c r="E81">
        <f>E80+estimation_growth!E81</f>
        <v>4.7069605623767803</v>
      </c>
      <c r="F81">
        <f>estimation_growth!F81</f>
        <v>2.9593806903456255E-3</v>
      </c>
      <c r="G81">
        <f>estimation_growth!G81</f>
        <v>3.3508726575018244E-2</v>
      </c>
      <c r="H81">
        <f>estimation_growth!H81</f>
        <v>5.8847261342398482E-3</v>
      </c>
      <c r="I81" s="60">
        <f>estimation_growth!I81</f>
        <v>2.9986509442214704E-4</v>
      </c>
      <c r="J81" s="61">
        <f>estimation_growth!J81</f>
        <v>8.5399789775877366E-3</v>
      </c>
      <c r="K81">
        <f>K80+estimation_growth!K81</f>
        <v>5.0279927802208579</v>
      </c>
      <c r="L81">
        <f>L80+estimation_growth!L81</f>
        <v>5.0489372770309462</v>
      </c>
      <c r="M81">
        <f>M80+estimation_growth!M81</f>
        <v>4.8486612150478434</v>
      </c>
      <c r="N81">
        <f>N80+estimation_growth!N81</f>
        <v>4.6901003880731436</v>
      </c>
      <c r="O81">
        <f>estimation_growth!O81</f>
        <v>7.4087784207271887E-4</v>
      </c>
      <c r="P81">
        <f>estimation_growth!P81</f>
        <v>4.6807592810398048E-3</v>
      </c>
      <c r="Q81">
        <f>estimation_growth!Q81</f>
        <v>7.9327167391744276E-3</v>
      </c>
      <c r="R81">
        <f>estimation_growth!R81</f>
        <v>2.0295111771253538E-3</v>
      </c>
      <c r="S81" s="63">
        <f>estimation_growth!S81</f>
        <v>8.0931226793861111E-3</v>
      </c>
      <c r="T81" s="62">
        <f>'EU and others'!HU88</f>
        <v>-3.1787347090099741E-2</v>
      </c>
      <c r="U81">
        <f>LN('Bond Portfolio data'!EJ160/AN81*AO81)</f>
        <v>8.54020784137977</v>
      </c>
      <c r="V81">
        <f>LN('Bond Portfolio data'!EB160/AN81*AO81)</f>
        <v>9.1647733190914451</v>
      </c>
      <c r="W81">
        <f>LN('Bond Portfolio data'!S160/AM81)</f>
        <v>3.2125828901851805</v>
      </c>
      <c r="X81" s="52">
        <f>LN('Bond Portfolio data'!T160/AM81)</f>
        <v>3.4557067862093693</v>
      </c>
      <c r="Y81">
        <f>LN('Bond Portfolio data'!EJ160/'Bond Portfolio data'!EB160)</f>
        <v>-0.62456547771167359</v>
      </c>
      <c r="Z81">
        <f>LN('Bond Portfolio data'!S160/'Bond Portfolio data'!T160)</f>
        <v>-0.24312389602418888</v>
      </c>
      <c r="AA81" s="52">
        <f>LN('Bond Portfolio data'!EJ160/'Bond Portfolio data'!S160)</f>
        <v>0.96905727988657597</v>
      </c>
      <c r="AB81">
        <f>LN('Bond Portfolio data'!F160/AM81)</f>
        <v>1.9696416206268554</v>
      </c>
      <c r="AC81">
        <f>LN('Bond Portfolio data'!G160/AM81)</f>
        <v>2.985182345127336</v>
      </c>
      <c r="AD81">
        <f>LN('Bond Portfolio data'!W160/AM81)</f>
        <v>2.8721548034479851</v>
      </c>
      <c r="AE81" s="52">
        <f>LN('Bond Portfolio data'!X160/AM81)</f>
        <v>2.4757449506112832</v>
      </c>
      <c r="AF81">
        <f>LN('Bond Portfolio data'!F160/'Bond Portfolio data'!G160)</f>
        <v>-1.0155407245004808</v>
      </c>
      <c r="AG81" s="52">
        <f>LN('Bond Portfolio data'!W160/'Bond Portfolio data'!X160)</f>
        <v>0.39640985283670205</v>
      </c>
      <c r="AH81">
        <f>AH80+estimation_growth!AH81</f>
        <v>5.1055655018946471</v>
      </c>
      <c r="AI81" s="52">
        <f>AI80+estimation_growth!AI81</f>
        <v>4.9431499314470111</v>
      </c>
      <c r="AM81">
        <f>AM80*(1+0.9*estimation_growth!F81+0.1*estimation_growth!G81)</f>
        <v>147.55652801689303</v>
      </c>
      <c r="AN81">
        <f>AM80*(1+0.96*estimation_growth!O81+0.04*estimation_growth!P81)</f>
        <v>146.80616502664751</v>
      </c>
      <c r="AO81" s="52">
        <f t="shared" si="7"/>
        <v>77.747736612827552</v>
      </c>
    </row>
    <row r="82" spans="1:41" x14ac:dyDescent="0.25">
      <c r="A82" t="s">
        <v>449</v>
      </c>
      <c r="B82">
        <f>B81+estimation_growth!B82</f>
        <v>5.0951909703597895</v>
      </c>
      <c r="C82">
        <f>C81+estimation_growth!C82</f>
        <v>5.1662970417083276</v>
      </c>
      <c r="D82">
        <f>D81+estimation_growth!D82</f>
        <v>5.0657297538424411</v>
      </c>
      <c r="E82">
        <f>E81+estimation_growth!E82</f>
        <v>4.711335242437249</v>
      </c>
      <c r="F82">
        <f>estimation_growth!F82</f>
        <v>3.517849470469514E-3</v>
      </c>
      <c r="G82">
        <f>estimation_growth!G82</f>
        <v>1.8519222572624727E-2</v>
      </c>
      <c r="H82">
        <f>estimation_growth!H82</f>
        <v>-7.0360453157460867E-3</v>
      </c>
      <c r="I82" s="60">
        <f>estimation_growth!I82</f>
        <v>3.2484168254121037E-4</v>
      </c>
      <c r="J82" s="61">
        <f>estimation_growth!J82</f>
        <v>9.1730102008877878E-3</v>
      </c>
      <c r="K82">
        <f>K81+estimation_growth!K82</f>
        <v>5.0363146322657633</v>
      </c>
      <c r="L82">
        <f>L81+estimation_growth!L82</f>
        <v>5.0541748821442001</v>
      </c>
      <c r="M82">
        <f>M81+estimation_growth!M82</f>
        <v>4.8493392854282078</v>
      </c>
      <c r="N82">
        <f>N81+estimation_growth!N82</f>
        <v>4.6925148189728061</v>
      </c>
      <c r="O82">
        <f>estimation_growth!O82</f>
        <v>1.7346941153544083E-3</v>
      </c>
      <c r="P82">
        <f>estimation_growth!P82</f>
        <v>1.8462241936408937E-2</v>
      </c>
      <c r="Q82">
        <f>estimation_growth!Q82</f>
        <v>5.2626688446045433E-3</v>
      </c>
      <c r="R82">
        <f>estimation_growth!R82</f>
        <v>1.994913033227963E-3</v>
      </c>
      <c r="S82" s="63">
        <f>estimation_growth!S82</f>
        <v>8.4310809622583083E-3</v>
      </c>
      <c r="T82" s="62">
        <f>'EU and others'!HU89</f>
        <v>3.8053251599620162E-2</v>
      </c>
      <c r="U82">
        <f>LN('Bond Portfolio data'!EJ161/AN82*AO82)</f>
        <v>8.5790318064162534</v>
      </c>
      <c r="V82">
        <f>LN('Bond Portfolio data'!EB161/AN82*AO82)</f>
        <v>9.1802817209214922</v>
      </c>
      <c r="W82">
        <f>LN('Bond Portfolio data'!S161/AM82)</f>
        <v>3.2251263393726894</v>
      </c>
      <c r="X82" s="52">
        <f>LN('Bond Portfolio data'!T161/AM82)</f>
        <v>3.5391063908828815</v>
      </c>
      <c r="Y82">
        <f>LN('Bond Portfolio data'!EJ161/'Bond Portfolio data'!EB161)</f>
        <v>-0.60124991450523924</v>
      </c>
      <c r="Z82">
        <f>LN('Bond Portfolio data'!S161/'Bond Portfolio data'!T161)</f>
        <v>-0.31398005151019187</v>
      </c>
      <c r="AA82" s="52">
        <f>LN('Bond Portfolio data'!EJ161/'Bond Portfolio data'!S161)</f>
        <v>0.96048441483710234</v>
      </c>
      <c r="AB82">
        <f>LN('Bond Portfolio data'!F161/AM82)</f>
        <v>1.9394808079541859</v>
      </c>
      <c r="AC82">
        <f>LN('Bond Portfolio data'!G161/AM82)</f>
        <v>3.0514537547436822</v>
      </c>
      <c r="AD82">
        <f>LN('Bond Portfolio data'!W161/AM82)</f>
        <v>2.9015102309856293</v>
      </c>
      <c r="AE82" s="52">
        <f>LN('Bond Portfolio data'!X161/AM82)</f>
        <v>2.5870171185353583</v>
      </c>
      <c r="AF82">
        <f>LN('Bond Portfolio data'!F161/'Bond Portfolio data'!G161)</f>
        <v>-1.1119729467894961</v>
      </c>
      <c r="AG82" s="52">
        <f>LN('Bond Portfolio data'!W161/'Bond Portfolio data'!X161)</f>
        <v>0.31449311245027084</v>
      </c>
      <c r="AH82">
        <f>AH81+estimation_growth!AH82</f>
        <v>5.1029371319669945</v>
      </c>
      <c r="AI82" s="52">
        <f>AI81+estimation_growth!AI82</f>
        <v>4.9358814011183023</v>
      </c>
      <c r="AM82">
        <f>AM81*(1+0.9*estimation_growth!F82+0.1*estimation_growth!G82)</f>
        <v>148.29696472388557</v>
      </c>
      <c r="AN82">
        <f>AM81*(1+0.96*estimation_growth!O82+0.04*estimation_growth!P82)</f>
        <v>147.91122381287448</v>
      </c>
      <c r="AO82" s="52">
        <f t="shared" si="7"/>
        <v>80.706290795456482</v>
      </c>
    </row>
    <row r="83" spans="1:41" x14ac:dyDescent="0.25">
      <c r="A83" t="s">
        <v>450</v>
      </c>
      <c r="B83">
        <f>B82+estimation_growth!B83</f>
        <v>5.1048058065986748</v>
      </c>
      <c r="C83">
        <f>C82+estimation_growth!C83</f>
        <v>5.1744010823254243</v>
      </c>
      <c r="D83">
        <f>D82+estimation_growth!D83</f>
        <v>5.1161060398989893</v>
      </c>
      <c r="E83">
        <f>E82+estimation_growth!E83</f>
        <v>4.7214240779592789</v>
      </c>
      <c r="F83">
        <f>estimation_growth!F83</f>
        <v>4.4270259408687451E-3</v>
      </c>
      <c r="G83">
        <f>estimation_growth!G83</f>
        <v>-5.7869500596137158E-3</v>
      </c>
      <c r="H83">
        <f>estimation_growth!H83</f>
        <v>1.1591413612770829E-2</v>
      </c>
      <c r="I83" s="60">
        <f>estimation_growth!I83</f>
        <v>4.7466193711231952E-4</v>
      </c>
      <c r="J83" s="61">
        <f>estimation_growth!J83</f>
        <v>8.6130818916048124E-3</v>
      </c>
      <c r="K83">
        <f>K82+estimation_growth!K83</f>
        <v>5.0466881180026295</v>
      </c>
      <c r="L83">
        <f>L82+estimation_growth!L83</f>
        <v>5.060573980298452</v>
      </c>
      <c r="M83">
        <f>M82+estimation_growth!M83</f>
        <v>4.8702846456526663</v>
      </c>
      <c r="N83">
        <f>N82+estimation_growth!N83</f>
        <v>4.6935814473874089</v>
      </c>
      <c r="O83">
        <f>estimation_growth!O83</f>
        <v>1.8680244323664411E-3</v>
      </c>
      <c r="P83">
        <f>estimation_growth!P83</f>
        <v>1.7203481254807501E-2</v>
      </c>
      <c r="Q83">
        <f>estimation_growth!Q83</f>
        <v>5.8887048246609765E-3</v>
      </c>
      <c r="R83">
        <f>estimation_growth!R83</f>
        <v>2.0743112696888222E-3</v>
      </c>
      <c r="S83" s="63">
        <f>estimation_growth!S83</f>
        <v>8.0183946627301328E-3</v>
      </c>
      <c r="T83" s="62">
        <f>'EU and others'!HU90</f>
        <v>4.8852651201952264E-2</v>
      </c>
      <c r="U83">
        <f>LN('Bond Portfolio data'!EJ162/AN83*AO83)</f>
        <v>8.6380192574366603</v>
      </c>
      <c r="V83">
        <f>LN('Bond Portfolio data'!EB162/AN83*AO83)</f>
        <v>9.2064276175136914</v>
      </c>
      <c r="W83">
        <f>LN('Bond Portfolio data'!S162/AM83)</f>
        <v>3.223004538765029</v>
      </c>
      <c r="X83" s="52">
        <f>LN('Bond Portfolio data'!T162/AM83)</f>
        <v>3.6123547898838813</v>
      </c>
      <c r="Y83">
        <f>LN('Bond Portfolio data'!EJ162/'Bond Portfolio data'!EB162)</f>
        <v>-0.56840836007703133</v>
      </c>
      <c r="Z83">
        <f>LN('Bond Portfolio data'!S162/'Bond Portfolio data'!T162)</f>
        <v>-0.38935025111885202</v>
      </c>
      <c r="AA83" s="52">
        <f>LN('Bond Portfolio data'!EJ162/'Bond Portfolio data'!S162)</f>
        <v>0.9755798666844846</v>
      </c>
      <c r="AB83">
        <f>LN('Bond Portfolio data'!F162/AM83)</f>
        <v>1.9623182906980587</v>
      </c>
      <c r="AC83">
        <f>LN('Bond Portfolio data'!G162/AM83)</f>
        <v>3.111969271747911</v>
      </c>
      <c r="AD83">
        <f>LN('Bond Portfolio data'!W162/AM83)</f>
        <v>2.889684119197923</v>
      </c>
      <c r="AE83" s="52">
        <f>LN('Bond Portfolio data'!X162/AM83)</f>
        <v>2.6801966432622293</v>
      </c>
      <c r="AF83">
        <f>LN('Bond Portfolio data'!F162/'Bond Portfolio data'!G162)</f>
        <v>-1.1496509810498525</v>
      </c>
      <c r="AG83" s="52">
        <f>LN('Bond Portfolio data'!W162/'Bond Portfolio data'!X162)</f>
        <v>0.20948747593569367</v>
      </c>
      <c r="AH83">
        <f>AH82+estimation_growth!AH83</f>
        <v>5.1095615374050762</v>
      </c>
      <c r="AI83" s="52">
        <f>AI82+estimation_growth!AI83</f>
        <v>4.9429567880374305</v>
      </c>
      <c r="AM83">
        <f>AM82*(1+0.9*estimation_growth!F83+0.1*estimation_growth!G83)</f>
        <v>148.80200906980687</v>
      </c>
      <c r="AN83">
        <f>AM82*(1+0.96*estimation_growth!O83+0.04*estimation_growth!P83)</f>
        <v>148.66495514521247</v>
      </c>
      <c r="AO83" s="52">
        <f t="shared" si="7"/>
        <v>84.649007069490253</v>
      </c>
    </row>
    <row r="84" spans="1:41" x14ac:dyDescent="0.25">
      <c r="A84" t="s">
        <v>451</v>
      </c>
      <c r="B84">
        <f>B83+estimation_growth!B84</f>
        <v>5.1115375175769966</v>
      </c>
      <c r="C84">
        <f>C83+estimation_growth!C84</f>
        <v>5.1808512704289793</v>
      </c>
      <c r="D84">
        <f>D83+estimation_growth!D84</f>
        <v>5.1480894288915966</v>
      </c>
      <c r="E84">
        <f>E83+estimation_growth!E84</f>
        <v>4.7265949348923648</v>
      </c>
      <c r="F84">
        <f>estimation_growth!F84</f>
        <v>4.5554113669039609E-3</v>
      </c>
      <c r="G84">
        <f>estimation_growth!G84</f>
        <v>-7.4777292213683566E-3</v>
      </c>
      <c r="H84">
        <f>estimation_growth!H84</f>
        <v>4.515166754226918E-3</v>
      </c>
      <c r="I84" s="60">
        <f>estimation_growth!I84</f>
        <v>4.7466193711231952E-4</v>
      </c>
      <c r="J84" s="61">
        <f>estimation_growth!J84</f>
        <v>6.9031894310354058E-3</v>
      </c>
      <c r="K84">
        <f>K83+estimation_growth!K84</f>
        <v>5.0564100316409286</v>
      </c>
      <c r="L84">
        <f>L83+estimation_growth!L84</f>
        <v>5.0683870828680098</v>
      </c>
      <c r="M84">
        <f>M83+estimation_growth!M84</f>
        <v>4.8787607110686642</v>
      </c>
      <c r="N84">
        <f>N83+estimation_growth!N84</f>
        <v>4.6959130332788606</v>
      </c>
      <c r="O84">
        <f>estimation_growth!O84</f>
        <v>2.3027714924573811E-4</v>
      </c>
      <c r="P84">
        <f>estimation_growth!P84</f>
        <v>-1.9860821380968574E-3</v>
      </c>
      <c r="Q84">
        <f>estimation_growth!Q84</f>
        <v>4.3967468260172936E-3</v>
      </c>
      <c r="R84">
        <f>estimation_growth!R84</f>
        <v>2.3599433494836397E-3</v>
      </c>
      <c r="S84" s="63">
        <f>estimation_growth!S84</f>
        <v>7.2827223504410288E-3</v>
      </c>
      <c r="T84" s="62">
        <f>'EU and others'!HU91</f>
        <v>-3.0751318998590495E-2</v>
      </c>
      <c r="U84">
        <f>LN('Bond Portfolio data'!EJ163/AN84*AO84)</f>
        <v>8.6018660227392569</v>
      </c>
      <c r="V84">
        <f>LN('Bond Portfolio data'!EB163/AN84*AO84)</f>
        <v>9.2399087859393383</v>
      </c>
      <c r="W84">
        <f>LN('Bond Portfolio data'!S163/AM84)</f>
        <v>3.2058762400891405</v>
      </c>
      <c r="X84" s="52">
        <f>LN('Bond Portfolio data'!T163/AM84)</f>
        <v>3.6716454342843843</v>
      </c>
      <c r="Y84">
        <f>LN('Bond Portfolio data'!EJ163/'Bond Portfolio data'!EB163)</f>
        <v>-0.63804276320008169</v>
      </c>
      <c r="Z84">
        <f>LN('Bond Portfolio data'!S163/'Bond Portfolio data'!T163)</f>
        <v>-0.46576919419524349</v>
      </c>
      <c r="AA84" s="52">
        <f>LN('Bond Portfolio data'!EJ163/'Bond Portfolio data'!S163)</f>
        <v>0.98550558844751646</v>
      </c>
      <c r="AB84">
        <f>LN('Bond Portfolio data'!F163/AM84)</f>
        <v>1.9776785531384511</v>
      </c>
      <c r="AC84">
        <f>LN('Bond Portfolio data'!G163/AM84)</f>
        <v>3.1997164065853463</v>
      </c>
      <c r="AD84">
        <f>LN('Bond Portfolio data'!W163/AM84)</f>
        <v>2.8594063959264564</v>
      </c>
      <c r="AE84" s="52">
        <f>LN('Bond Portfolio data'!X163/AM84)</f>
        <v>2.694016963404406</v>
      </c>
      <c r="AF84">
        <f>LN('Bond Portfolio data'!F163/'Bond Portfolio data'!G163)</f>
        <v>-1.222037853446895</v>
      </c>
      <c r="AG84" s="52">
        <f>LN('Bond Portfolio data'!W163/'Bond Portfolio data'!X163)</f>
        <v>0.16538943252205024</v>
      </c>
      <c r="AH84">
        <f>AH83+estimation_growth!AH84</f>
        <v>5.1165236124069837</v>
      </c>
      <c r="AI84" s="52">
        <f>AI83+estimation_growth!AI84</f>
        <v>4.9420871807552276</v>
      </c>
      <c r="AM84">
        <f>AM83*(1+0.9*estimation_growth!F84+0.1*estimation_growth!G84)</f>
        <v>149.30080788384618</v>
      </c>
      <c r="AN84">
        <f>AM83*(1+0.96*estimation_growth!O84+0.04*estimation_growth!P84)</f>
        <v>148.82308282366645</v>
      </c>
      <c r="AO84" s="52">
        <f t="shared" si="7"/>
        <v>82.045938450182419</v>
      </c>
    </row>
    <row r="85" spans="1:41" x14ac:dyDescent="0.25">
      <c r="A85" t="s">
        <v>452</v>
      </c>
      <c r="B85">
        <f>B84+estimation_growth!B85</f>
        <v>5.1178159716144584</v>
      </c>
      <c r="C85">
        <f>C84+estimation_growth!C85</f>
        <v>5.191034657819678</v>
      </c>
      <c r="D85">
        <f>D84+estimation_growth!D85</f>
        <v>5.1390816010823874</v>
      </c>
      <c r="E85">
        <f>E84+estimation_growth!E85</f>
        <v>4.7265023574681955</v>
      </c>
      <c r="F85">
        <f>estimation_growth!F85</f>
        <v>5.1136419193555938E-3</v>
      </c>
      <c r="G85">
        <f>estimation_growth!G85</f>
        <v>2.4914718765662869E-2</v>
      </c>
      <c r="H85">
        <f>estimation_growth!H85</f>
        <v>4.3489352238017531E-3</v>
      </c>
      <c r="I85" s="60">
        <f>estimation_growth!I85</f>
        <v>4.7466193711231952E-4</v>
      </c>
      <c r="J85" s="61">
        <f>estimation_growth!J85</f>
        <v>7.0745709631674369E-3</v>
      </c>
      <c r="K85">
        <f>K84+estimation_growth!K85</f>
        <v>5.0604954162460114</v>
      </c>
      <c r="L85">
        <f>L84+estimation_growth!L85</f>
        <v>5.0696875198217501</v>
      </c>
      <c r="M85">
        <f>M84+estimation_growth!M85</f>
        <v>4.8797604199319666</v>
      </c>
      <c r="N85">
        <f>N84+estimation_growth!N85</f>
        <v>4.6969185902310295</v>
      </c>
      <c r="O85">
        <f>estimation_growth!O85</f>
        <v>1.6635557224176265E-3</v>
      </c>
      <c r="P85">
        <f>estimation_growth!P85</f>
        <v>8.78692641734782E-3</v>
      </c>
      <c r="Q85">
        <f>estimation_growth!Q85</f>
        <v>4.356382902541118E-3</v>
      </c>
      <c r="R85">
        <f>estimation_growth!R85</f>
        <v>2.6028905426673798E-3</v>
      </c>
      <c r="S85" s="63">
        <f>estimation_growth!S85</f>
        <v>7.6972557597323465E-3</v>
      </c>
      <c r="T85" s="62">
        <f>'EU and others'!HU92</f>
        <v>-4.2707786442193349E-2</v>
      </c>
      <c r="U85">
        <f>LN('Bond Portfolio data'!EJ164/AN85*AO85)</f>
        <v>8.6168371069536498</v>
      </c>
      <c r="V85">
        <f>LN('Bond Portfolio data'!EB164/AN85*AO85)</f>
        <v>9.252264464634921</v>
      </c>
      <c r="W85">
        <f>LN('Bond Portfolio data'!S164/AM85)</f>
        <v>3.2028770703903673</v>
      </c>
      <c r="X85" s="52">
        <f>LN('Bond Portfolio data'!T164/AM85)</f>
        <v>3.6931973330414474</v>
      </c>
      <c r="Y85">
        <f>LN('Bond Portfolio data'!EJ164/'Bond Portfolio data'!EB164)</f>
        <v>-0.63542735768127079</v>
      </c>
      <c r="Z85">
        <f>LN('Bond Portfolio data'!S164/'Bond Portfolio data'!T164)</f>
        <v>-0.49032026265108025</v>
      </c>
      <c r="AA85" s="52">
        <f>LN('Bond Portfolio data'!EJ164/'Bond Portfolio data'!S164)</f>
        <v>1.0452051993637772</v>
      </c>
      <c r="AB85">
        <f>LN('Bond Portfolio data'!F164/AM85)</f>
        <v>1.93963945860651</v>
      </c>
      <c r="AC85">
        <f>LN('Bond Portfolio data'!G164/AM85)</f>
        <v>3.2160909539063129</v>
      </c>
      <c r="AD85">
        <f>LN('Bond Portfolio data'!W164/AM85)</f>
        <v>2.8705641618608602</v>
      </c>
      <c r="AE85" s="52">
        <f>LN('Bond Portfolio data'!X164/AM85)</f>
        <v>2.7240950248001874</v>
      </c>
      <c r="AF85">
        <f>LN('Bond Portfolio data'!F164/'Bond Portfolio data'!G164)</f>
        <v>-1.2764514952998027</v>
      </c>
      <c r="AG85" s="52">
        <f>LN('Bond Portfolio data'!W164/'Bond Portfolio data'!X164)</f>
        <v>0.14646913706067305</v>
      </c>
      <c r="AH85">
        <f>AH84+estimation_growth!AH85</f>
        <v>5.1212973033403655</v>
      </c>
      <c r="AI85" s="52">
        <f>AI84+estimation_growth!AI85</f>
        <v>4.9317227155055017</v>
      </c>
      <c r="AM85">
        <f>AM84*(1+0.9*estimation_growth!F85+0.1*estimation_growth!G85)</f>
        <v>150.35991043064703</v>
      </c>
      <c r="AN85">
        <f>AM84*(1+0.96*estimation_growth!O85+0.04*estimation_growth!P85)</f>
        <v>149.59171909714726</v>
      </c>
      <c r="AO85" s="52">
        <f t="shared" si="7"/>
        <v>78.541938032402697</v>
      </c>
    </row>
    <row r="86" spans="1:41" x14ac:dyDescent="0.25">
      <c r="A86" t="s">
        <v>453</v>
      </c>
      <c r="B86">
        <f>B85+estimation_growth!B86</f>
        <v>5.1139461197344716</v>
      </c>
      <c r="C86">
        <f>C85+estimation_growth!C86</f>
        <v>5.1960387893030191</v>
      </c>
      <c r="D86">
        <f>D85+estimation_growth!D86</f>
        <v>5.1203485276424709</v>
      </c>
      <c r="E86">
        <f>E85+estimation_growth!E86</f>
        <v>4.725671994514137</v>
      </c>
      <c r="F86">
        <f>estimation_growth!F86</f>
        <v>4.4042586901342773E-3</v>
      </c>
      <c r="G86">
        <f>estimation_growth!G86</f>
        <v>4.6109844391055255E-2</v>
      </c>
      <c r="H86">
        <f>estimation_growth!H86</f>
        <v>1.7629759055608041E-2</v>
      </c>
      <c r="I86" s="60">
        <f>estimation_growth!I86</f>
        <v>3.9976022375398657E-4</v>
      </c>
      <c r="J86" s="61">
        <f>estimation_growth!J86</f>
        <v>8.5399789775877366E-3</v>
      </c>
      <c r="K86">
        <f>K85+estimation_growth!K86</f>
        <v>5.0630900029485657</v>
      </c>
      <c r="L86">
        <f>L85+estimation_growth!L86</f>
        <v>5.0676650793479743</v>
      </c>
      <c r="M86">
        <f>M85+estimation_growth!M86</f>
        <v>4.8869141143122672</v>
      </c>
      <c r="N86">
        <f>N85+estimation_growth!N86</f>
        <v>4.6950297305187281</v>
      </c>
      <c r="O86">
        <f>estimation_growth!O86</f>
        <v>3.6572300368632711E-3</v>
      </c>
      <c r="P86">
        <f>estimation_growth!P86</f>
        <v>2.7821079438204142E-2</v>
      </c>
      <c r="Q86">
        <f>estimation_growth!Q86</f>
        <v>1.2795456967946022E-2</v>
      </c>
      <c r="R86">
        <f>estimation_growth!R86</f>
        <v>2.7822714086167544E-3</v>
      </c>
      <c r="S86" s="63">
        <f>estimation_growth!S86</f>
        <v>8.6864415301235454E-3</v>
      </c>
      <c r="T86" s="62">
        <f>'EU and others'!HU93</f>
        <v>-9.0889210862505343E-3</v>
      </c>
      <c r="U86">
        <f>LN('Bond Portfolio data'!EJ165/AN86*AO86)</f>
        <v>8.6232746854311433</v>
      </c>
      <c r="V86">
        <f>LN('Bond Portfolio data'!EB165/AN86*AO86)</f>
        <v>9.2511247246244679</v>
      </c>
      <c r="W86">
        <f>LN('Bond Portfolio data'!S165/AM86)</f>
        <v>3.2757975441518292</v>
      </c>
      <c r="X86" s="52">
        <f>LN('Bond Portfolio data'!T165/AM86)</f>
        <v>3.688531919565508</v>
      </c>
      <c r="Y86">
        <f>LN('Bond Portfolio data'!EJ165/'Bond Portfolio data'!EB165)</f>
        <v>-0.62785003919332438</v>
      </c>
      <c r="Z86">
        <f>LN('Bond Portfolio data'!S165/'Bond Portfolio data'!T165)</f>
        <v>-0.41273437541367863</v>
      </c>
      <c r="AA86" s="52">
        <f>LN('Bond Portfolio data'!EJ165/'Bond Portfolio data'!S165)</f>
        <v>0.98904975884574831</v>
      </c>
      <c r="AB86">
        <f>LN('Bond Portfolio data'!F165/AM86)</f>
        <v>1.8963988561667189</v>
      </c>
      <c r="AC86">
        <f>LN('Bond Portfolio data'!G165/AM86)</f>
        <v>3.2409754716975958</v>
      </c>
      <c r="AD86">
        <f>LN('Bond Portfolio data'!W165/AM86)</f>
        <v>2.9858063066187919</v>
      </c>
      <c r="AE86" s="52">
        <f>LN('Bond Portfolio data'!X165/AM86)</f>
        <v>2.6691333150808982</v>
      </c>
      <c r="AF86">
        <f>LN('Bond Portfolio data'!F165/'Bond Portfolio data'!G165)</f>
        <v>-1.3445766155308767</v>
      </c>
      <c r="AG86" s="52">
        <f>LN('Bond Portfolio data'!W165/'Bond Portfolio data'!X165)</f>
        <v>0.31667299153789363</v>
      </c>
      <c r="AH86">
        <f>AH85+estimation_growth!AH86</f>
        <v>5.1223008108234778</v>
      </c>
      <c r="AI86" s="52">
        <f>AI85+estimation_growth!AI86</f>
        <v>4.9122273826792684</v>
      </c>
      <c r="AM86">
        <f>AM85*(1+0.9*estimation_growth!F86+0.1*estimation_growth!G86)</f>
        <v>151.64921918585384</v>
      </c>
      <c r="AN86">
        <f>AM85*(1+0.96*estimation_growth!O86+0.04*estimation_growth!P86)</f>
        <v>151.05514218067989</v>
      </c>
      <c r="AO86" s="52">
        <f t="shared" si="7"/>
        <v>77.828076555665007</v>
      </c>
    </row>
    <row r="87" spans="1:41" x14ac:dyDescent="0.25">
      <c r="A87" t="s">
        <v>454</v>
      </c>
      <c r="B87">
        <f>B86+estimation_growth!B87</f>
        <v>5.1211973558564452</v>
      </c>
      <c r="C87">
        <f>C86+estimation_growth!C87</f>
        <v>5.1980529871406418</v>
      </c>
      <c r="D87">
        <f>D86+estimation_growth!D87</f>
        <v>5.1582404139324405</v>
      </c>
      <c r="E87">
        <f>E86+estimation_growth!E87</f>
        <v>4.7296043374038828</v>
      </c>
      <c r="F87">
        <f>estimation_growth!F87</f>
        <v>7.258818312248394E-3</v>
      </c>
      <c r="G87">
        <f>estimation_growth!G87</f>
        <v>3.3957750038852375E-2</v>
      </c>
      <c r="H87">
        <f>estimation_growth!H87</f>
        <v>-5.7235323757440781E-3</v>
      </c>
      <c r="I87" s="60">
        <f>estimation_growth!I87</f>
        <v>2.2492410234242755E-4</v>
      </c>
      <c r="J87" s="61">
        <f>estimation_growth!J87</f>
        <v>7.9301689331967573E-3</v>
      </c>
      <c r="K87">
        <f>K86+estimation_growth!K87</f>
        <v>5.0639785504391286</v>
      </c>
      <c r="L87">
        <f>L86+estimation_growth!L87</f>
        <v>5.071602451578558</v>
      </c>
      <c r="M87">
        <f>M86+estimation_growth!M87</f>
        <v>4.8861072506437599</v>
      </c>
      <c r="N87">
        <f>N86+estimation_growth!N87</f>
        <v>4.6856958822132722</v>
      </c>
      <c r="O87">
        <f>estimation_growth!O87</f>
        <v>-3.8157163133060263E-4</v>
      </c>
      <c r="P87">
        <f>estimation_growth!P87</f>
        <v>1.7954264926966459E-2</v>
      </c>
      <c r="Q87">
        <f>estimation_growth!Q87</f>
        <v>1.7231849258526537E-2</v>
      </c>
      <c r="R87">
        <f>estimation_growth!R87</f>
        <v>3.1525266820844333E-3</v>
      </c>
      <c r="S87" s="63">
        <f>estimation_growth!S87</f>
        <v>8.7507603486514096E-3</v>
      </c>
      <c r="T87" s="62">
        <f>'EU and others'!HU94</f>
        <v>-3.2771561445556631E-2</v>
      </c>
      <c r="U87">
        <f>LN('Bond Portfolio data'!EJ166/AN87*AO87)</f>
        <v>8.6507435809793733</v>
      </c>
      <c r="V87">
        <f>LN('Bond Portfolio data'!EB166/AN87*AO87)</f>
        <v>9.2599268273944375</v>
      </c>
      <c r="W87">
        <f>LN('Bond Portfolio data'!S166/AM87)</f>
        <v>3.3066977917045266</v>
      </c>
      <c r="X87" s="52">
        <f>LN('Bond Portfolio data'!T166/AM87)</f>
        <v>3.6937597915917322</v>
      </c>
      <c r="Y87">
        <f>LN('Bond Portfolio data'!EJ166/'Bond Portfolio data'!EB166)</f>
        <v>-0.60918324641506327</v>
      </c>
      <c r="Z87">
        <f>LN('Bond Portfolio data'!S166/'Bond Portfolio data'!T166)</f>
        <v>-0.38706199988720558</v>
      </c>
      <c r="AA87" s="52">
        <f>LN('Bond Portfolio data'!EJ166/'Bond Portfolio data'!S166)</f>
        <v>1.0133361734243889</v>
      </c>
      <c r="AB87">
        <f>LN('Bond Portfolio data'!F166/AM87)</f>
        <v>1.8975824780040234</v>
      </c>
      <c r="AC87">
        <f>LN('Bond Portfolio data'!G166/AM87)</f>
        <v>3.2748198394608616</v>
      </c>
      <c r="AD87">
        <f>LN('Bond Portfolio data'!W166/AM87)</f>
        <v>3.0265084201423273</v>
      </c>
      <c r="AE87" s="52">
        <f>LN('Bond Portfolio data'!X166/AM87)</f>
        <v>2.6215644128710527</v>
      </c>
      <c r="AF87">
        <f>LN('Bond Portfolio data'!F166/'Bond Portfolio data'!G166)</f>
        <v>-1.3772373614568383</v>
      </c>
      <c r="AG87" s="52">
        <f>LN('Bond Portfolio data'!W166/'Bond Portfolio data'!X166)</f>
        <v>0.40494400727127478</v>
      </c>
      <c r="AH87">
        <f>AH86+estimation_growth!AH87</f>
        <v>5.1292490250040155</v>
      </c>
      <c r="AI87" s="52">
        <f>AI86+estimation_growth!AI87</f>
        <v>4.9111644715315643</v>
      </c>
      <c r="AM87">
        <f>AM86*(1+0.9*estimation_growth!F87+0.1*estimation_growth!G87)</f>
        <v>153.15490053006189</v>
      </c>
      <c r="AN87">
        <f>AM86*(1+0.96*estimation_growth!O87+0.04*estimation_growth!P87)</f>
        <v>151.70257875778648</v>
      </c>
      <c r="AO87" s="52">
        <f t="shared" si="7"/>
        <v>75.27752896263155</v>
      </c>
    </row>
    <row r="88" spans="1:41" x14ac:dyDescent="0.25">
      <c r="A88" t="s">
        <v>455</v>
      </c>
      <c r="B88">
        <f>B87+estimation_growth!B88</f>
        <v>5.1232966078944173</v>
      </c>
      <c r="C88">
        <f>C87+estimation_growth!C88</f>
        <v>5.2023902470454662</v>
      </c>
      <c r="D88">
        <f>D87+estimation_growth!D88</f>
        <v>5.1609541198040372</v>
      </c>
      <c r="E88">
        <f>E87+estimation_growth!E88</f>
        <v>4.7330486120633726</v>
      </c>
      <c r="F88">
        <f>estimation_growth!F88</f>
        <v>6.0218727933998295E-3</v>
      </c>
      <c r="G88">
        <f>estimation_growth!G88</f>
        <v>-2.3040393324613717E-4</v>
      </c>
      <c r="H88">
        <f>estimation_growth!H88</f>
        <v>6.0962940181088499E-3</v>
      </c>
      <c r="I88" s="60">
        <f>estimation_growth!I88</f>
        <v>1.9994002798462418E-4</v>
      </c>
      <c r="J88" s="61">
        <f>estimation_growth!J88</f>
        <v>6.0204133932735271E-3</v>
      </c>
      <c r="K88">
        <f>K87+estimation_growth!K88</f>
        <v>5.072971186262329</v>
      </c>
      <c r="L88">
        <f>L87+estimation_growth!L88</f>
        <v>5.0781760642788001</v>
      </c>
      <c r="M88">
        <f>M87+estimation_growth!M88</f>
        <v>4.8940253235372522</v>
      </c>
      <c r="N88">
        <f>N87+estimation_growth!N88</f>
        <v>4.6882715085174507</v>
      </c>
      <c r="O88">
        <f>estimation_growth!O88</f>
        <v>1.1610543837812144E-3</v>
      </c>
      <c r="P88">
        <f>estimation_growth!P88</f>
        <v>2.9203035549552475E-3</v>
      </c>
      <c r="Q88">
        <f>estimation_growth!Q88</f>
        <v>1.0807294218258821E-3</v>
      </c>
      <c r="R88">
        <f>estimation_growth!R88</f>
        <v>3.2910952229117107E-3</v>
      </c>
      <c r="S88" s="63">
        <f>estimation_growth!S88</f>
        <v>8.1410708847191593E-3</v>
      </c>
      <c r="T88" s="62">
        <f>'EU and others'!HU95</f>
        <v>-3.0576650596966567E-3</v>
      </c>
      <c r="U88">
        <f>LN('Bond Portfolio data'!EJ167/AN88*AO88)</f>
        <v>8.7717765238837249</v>
      </c>
      <c r="V88">
        <f>LN('Bond Portfolio data'!EB167/AN88*AO88)</f>
        <v>9.2769878465358531</v>
      </c>
      <c r="W88">
        <f>LN('Bond Portfolio data'!S167/AM88)</f>
        <v>3.2882508739065539</v>
      </c>
      <c r="X88" s="52">
        <f>LN('Bond Portfolio data'!T167/AM88)</f>
        <v>3.7362593985190742</v>
      </c>
      <c r="Y88">
        <f>LN('Bond Portfolio data'!EJ167/'Bond Portfolio data'!EB167)</f>
        <v>-0.50521132265212798</v>
      </c>
      <c r="Z88">
        <f>LN('Bond Portfolio data'!S167/'Bond Portfolio data'!T167)</f>
        <v>-0.44800852461252028</v>
      </c>
      <c r="AA88" s="52">
        <f>LN('Bond Portfolio data'!EJ167/'Bond Portfolio data'!S167)</f>
        <v>1.1612548604858728</v>
      </c>
      <c r="AB88">
        <f>LN('Bond Portfolio data'!F167/AM88)</f>
        <v>1.8900090162685033</v>
      </c>
      <c r="AC88">
        <f>LN('Bond Portfolio data'!G167/AM88)</f>
        <v>3.3386299046738857</v>
      </c>
      <c r="AD88">
        <f>LN('Bond Portfolio data'!W167/AM88)</f>
        <v>3.0045197888714594</v>
      </c>
      <c r="AE88" s="52">
        <f>LN('Bond Portfolio data'!X167/AM88)</f>
        <v>2.6217892499457478</v>
      </c>
      <c r="AF88">
        <f>LN('Bond Portfolio data'!F167/'Bond Portfolio data'!G167)</f>
        <v>-1.4486208884053822</v>
      </c>
      <c r="AG88" s="52">
        <f>LN('Bond Portfolio data'!W167/'Bond Portfolio data'!X167)</f>
        <v>0.38273053892571174</v>
      </c>
      <c r="AH88">
        <f>AH87+estimation_growth!AH88</f>
        <v>5.1290814784209804</v>
      </c>
      <c r="AI88" s="52">
        <f>AI87+estimation_growth!AI88</f>
        <v>4.9048300612862521</v>
      </c>
      <c r="AM88">
        <f>AM87*(1+0.9*estimation_growth!F88+0.1*estimation_growth!G88)</f>
        <v>153.98142317672415</v>
      </c>
      <c r="AN88">
        <f>AM87*(1+0.96*estimation_growth!O88+0.04*estimation_growth!P88)</f>
        <v>153.34349920399265</v>
      </c>
      <c r="AO88" s="52">
        <f t="shared" si="7"/>
        <v>75.047355492542209</v>
      </c>
    </row>
    <row r="89" spans="1:41" x14ac:dyDescent="0.25">
      <c r="A89" t="s">
        <v>456</v>
      </c>
      <c r="B89">
        <f>B88+estimation_growth!B89</f>
        <v>5.1344977948023534</v>
      </c>
      <c r="C89">
        <f>C88+estimation_growth!C89</f>
        <v>5.2057496365828069</v>
      </c>
      <c r="D89">
        <f>D88+estimation_growth!D89</f>
        <v>5.2306032047223612</v>
      </c>
      <c r="E89">
        <f>E88+estimation_growth!E89</f>
        <v>4.7398675571525377</v>
      </c>
      <c r="F89">
        <f>estimation_growth!F89</f>
        <v>1.4348655469964555E-3</v>
      </c>
      <c r="G89">
        <f>estimation_growth!G89</f>
        <v>-1.22971834454777E-3</v>
      </c>
      <c r="H89">
        <f>estimation_growth!H89</f>
        <v>-1.2529913670712212E-2</v>
      </c>
      <c r="I89" s="60">
        <f>estimation_growth!I89</f>
        <v>1.7495408124879042E-4</v>
      </c>
      <c r="J89" s="61">
        <f>estimation_growth!J89</f>
        <v>5.0860661624865244E-3</v>
      </c>
      <c r="K89">
        <f>K88+estimation_growth!K89</f>
        <v>5.0735074397434312</v>
      </c>
      <c r="L89">
        <f>L88+estimation_growth!L89</f>
        <v>5.0800670596055166</v>
      </c>
      <c r="M89">
        <f>M88+estimation_growth!M89</f>
        <v>4.9058599593533794</v>
      </c>
      <c r="N89">
        <f>N88+estimation_growth!N89</f>
        <v>4.6978425066416758</v>
      </c>
      <c r="O89">
        <f>estimation_growth!O89</f>
        <v>2.8791543228503668E-3</v>
      </c>
      <c r="P89">
        <f>estimation_growth!P89</f>
        <v>-2.3796358419318044E-3</v>
      </c>
      <c r="Q89">
        <f>estimation_growth!Q89</f>
        <v>-1.7307776012986027E-3</v>
      </c>
      <c r="R89">
        <f>estimation_growth!R89</f>
        <v>3.170825091818319E-3</v>
      </c>
      <c r="S89" s="63">
        <f>estimation_growth!S89</f>
        <v>7.8008216026661525E-3</v>
      </c>
      <c r="T89" s="62">
        <f>'EU and others'!HU96</f>
        <v>2.7238170053950187E-2</v>
      </c>
      <c r="U89">
        <f>LN('Bond Portfolio data'!EJ168/AN89*AO89)</f>
        <v>8.8367255741528954</v>
      </c>
      <c r="V89">
        <f>LN('Bond Portfolio data'!EB168/AN89*AO89)</f>
        <v>9.3008102345716797</v>
      </c>
      <c r="W89">
        <f>LN('Bond Portfolio data'!S168/AM89)</f>
        <v>3.2895497612418052</v>
      </c>
      <c r="X89" s="52">
        <f>LN('Bond Portfolio data'!T168/AM89)</f>
        <v>3.7768000117806415</v>
      </c>
      <c r="Y89">
        <f>LN('Bond Portfolio data'!EJ168/'Bond Portfolio data'!EB168)</f>
        <v>-0.46408466041878438</v>
      </c>
      <c r="Z89">
        <f>LN('Bond Portfolio data'!S168/'Bond Portfolio data'!T168)</f>
        <v>-0.48725025053883647</v>
      </c>
      <c r="AA89" s="52">
        <f>LN('Bond Portfolio data'!EJ168/'Bond Portfolio data'!S168)</f>
        <v>1.2036802021616011</v>
      </c>
      <c r="AB89">
        <f>LN('Bond Portfolio data'!F168/AM89)</f>
        <v>1.9067680950961854</v>
      </c>
      <c r="AC89">
        <f>LN('Bond Portfolio data'!G168/AM89)</f>
        <v>3.3414661164055364</v>
      </c>
      <c r="AD89">
        <f>LN('Bond Portfolio data'!W168/AM89)</f>
        <v>3.0006940430981177</v>
      </c>
      <c r="AE89" s="52">
        <f>LN('Bond Portfolio data'!X168/AM89)</f>
        <v>2.7353751471837873</v>
      </c>
      <c r="AF89">
        <f>LN('Bond Portfolio data'!F168/'Bond Portfolio data'!G168)</f>
        <v>-1.4346980213093512</v>
      </c>
      <c r="AG89" s="52">
        <f>LN('Bond Portfolio data'!W168/'Bond Portfolio data'!X168)</f>
        <v>0.26531889591433033</v>
      </c>
      <c r="AH89">
        <f>AH88+estimation_growth!AH89</f>
        <v>5.1330058803944825</v>
      </c>
      <c r="AI89" s="52">
        <f>AI88+estimation_growth!AI89</f>
        <v>4.9009093418225058</v>
      </c>
      <c r="AM89">
        <f>AM88*(1+0.9*estimation_growth!F89+0.1*estimation_growth!G89)</f>
        <v>154.16133617373853</v>
      </c>
      <c r="AN89">
        <f>AM88*(1+0.96*estimation_growth!O89+0.04*estimation_growth!P89)</f>
        <v>154.39236921715164</v>
      </c>
      <c r="AO89" s="52">
        <f t="shared" si="7"/>
        <v>77.091508123547328</v>
      </c>
    </row>
    <row r="90" spans="1:41" x14ac:dyDescent="0.25">
      <c r="A90" t="s">
        <v>457</v>
      </c>
      <c r="B90">
        <f>B89+estimation_growth!B90</f>
        <v>5.1411051485802925</v>
      </c>
      <c r="C90">
        <f>C89+estimation_growth!C90</f>
        <v>5.2117605361158965</v>
      </c>
      <c r="D90">
        <f>D89+estimation_growth!D90</f>
        <v>5.2538799202669937</v>
      </c>
      <c r="E90">
        <f>E89+estimation_growth!E90</f>
        <v>4.7497572109896335</v>
      </c>
      <c r="F90">
        <f>estimation_growth!F90</f>
        <v>5.2691560271487248E-3</v>
      </c>
      <c r="G90">
        <f>estimation_growth!G90</f>
        <v>1.121621438338849E-2</v>
      </c>
      <c r="H90">
        <f>estimation_growth!H90</f>
        <v>2.2986879120832526E-2</v>
      </c>
      <c r="I90" s="60">
        <f>estimation_growth!I90</f>
        <v>2.4990630464993835E-4</v>
      </c>
      <c r="J90" s="61">
        <f>estimation_growth!J90</f>
        <v>5.0614428650375132E-3</v>
      </c>
      <c r="K90">
        <f>K89+estimation_growth!K90</f>
        <v>5.0780615628742893</v>
      </c>
      <c r="L90">
        <f>L89+estimation_growth!L90</f>
        <v>5.0831575348505593</v>
      </c>
      <c r="M90">
        <f>M89+estimation_growth!M90</f>
        <v>4.9060713330954391</v>
      </c>
      <c r="N90">
        <f>N89+estimation_growth!N90</f>
        <v>4.6984554933771454</v>
      </c>
      <c r="O90">
        <f>estimation_growth!O90</f>
        <v>1.7075215746713702E-3</v>
      </c>
      <c r="P90">
        <f>estimation_growth!P90</f>
        <v>8.9953181425384207E-3</v>
      </c>
      <c r="Q90">
        <f>estimation_growth!Q90</f>
        <v>5.5054272521569926E-3</v>
      </c>
      <c r="R90">
        <f>estimation_growth!R90</f>
        <v>2.6460283163205478E-3</v>
      </c>
      <c r="S90" s="63">
        <f>estimation_growth!S90</f>
        <v>7.1184487511177785E-3</v>
      </c>
      <c r="T90" s="62">
        <f>'EU and others'!HU97</f>
        <v>1.6471826036830145E-2</v>
      </c>
      <c r="U90">
        <f>LN('Bond Portfolio data'!EJ169/AN90*AO90)</f>
        <v>8.912650898026147</v>
      </c>
      <c r="V90">
        <f>LN('Bond Portfolio data'!EB169/AN90*AO90)</f>
        <v>9.301133254902977</v>
      </c>
      <c r="W90">
        <f>LN('Bond Portfolio data'!S169/AM90)</f>
        <v>3.3036977695753613</v>
      </c>
      <c r="X90" s="52">
        <f>LN('Bond Portfolio data'!T169/AM90)</f>
        <v>3.8073780234199934</v>
      </c>
      <c r="Y90">
        <f>LN('Bond Portfolio data'!EJ169/'Bond Portfolio data'!EB169)</f>
        <v>-0.38848235687683097</v>
      </c>
      <c r="Z90">
        <f>LN('Bond Portfolio data'!S169/'Bond Portfolio data'!T169)</f>
        <v>-0.50368025384463211</v>
      </c>
      <c r="AA90" s="52">
        <f>LN('Bond Portfolio data'!EJ169/'Bond Portfolio data'!S169)</f>
        <v>1.2437726596422534</v>
      </c>
      <c r="AB90">
        <f>LN('Bond Portfolio data'!F169/AM90)</f>
        <v>1.901120817328013</v>
      </c>
      <c r="AC90">
        <f>LN('Bond Portfolio data'!G169/AM90)</f>
        <v>3.3704026593603231</v>
      </c>
      <c r="AD90">
        <f>LN('Bond Portfolio data'!W169/AM90)</f>
        <v>3.0213848395478209</v>
      </c>
      <c r="AE90" s="52">
        <f>LN('Bond Portfolio data'!X169/AM90)</f>
        <v>2.7689554034855779</v>
      </c>
      <c r="AF90">
        <f>LN('Bond Portfolio data'!F169/'Bond Portfolio data'!G169)</f>
        <v>-1.4692818420323102</v>
      </c>
      <c r="AG90" s="52">
        <f>LN('Bond Portfolio data'!W169/'Bond Portfolio data'!X169)</f>
        <v>0.25242943606224272</v>
      </c>
      <c r="AH90">
        <f>AH89+estimation_growth!AH90</f>
        <v>5.1437557974039345</v>
      </c>
      <c r="AI90" s="52">
        <f>AI89+estimation_growth!AI90</f>
        <v>4.895995161620057</v>
      </c>
      <c r="AM90">
        <f>AM89*(1+0.9*estimation_growth!F90+0.1*estimation_growth!G90)</f>
        <v>155.06531695364183</v>
      </c>
      <c r="AN90">
        <f>AM89*(1+0.96*estimation_growth!O90+0.04*estimation_growth!P90)</f>
        <v>154.46950983950194</v>
      </c>
      <c r="AO90" s="52">
        <f t="shared" si="7"/>
        <v>78.361346034275286</v>
      </c>
    </row>
    <row r="91" spans="1:41" x14ac:dyDescent="0.25">
      <c r="A91" t="s">
        <v>458</v>
      </c>
      <c r="B91">
        <f>B90+estimation_growth!B91</f>
        <v>5.1457636940680445</v>
      </c>
      <c r="C91">
        <f>C90+estimation_growth!C91</f>
        <v>5.2134548317521485</v>
      </c>
      <c r="D91">
        <f>D90+estimation_growth!D91</f>
        <v>5.2780744848738044</v>
      </c>
      <c r="E91">
        <f>E90+estimation_growth!E91</f>
        <v>4.7494652122932379</v>
      </c>
      <c r="F91">
        <f>estimation_growth!F91</f>
        <v>4.5556860018631795E-3</v>
      </c>
      <c r="G91">
        <f>estimation_growth!G91</f>
        <v>-7.8892191713642035E-3</v>
      </c>
      <c r="H91">
        <f>estimation_growth!H91</f>
        <v>5.4699572415781716E-3</v>
      </c>
      <c r="I91" s="60">
        <f>estimation_growth!I91</f>
        <v>3.7478924688016946E-4</v>
      </c>
      <c r="J91" s="61">
        <f>estimation_growth!J91</f>
        <v>4.5192718676096977E-3</v>
      </c>
      <c r="K91">
        <f>K90+estimation_growth!K91</f>
        <v>5.0774726938031103</v>
      </c>
      <c r="L91">
        <f>L90+estimation_growth!L91</f>
        <v>5.084878212200536</v>
      </c>
      <c r="M91">
        <f>M90+estimation_growth!M91</f>
        <v>4.9064622733387679</v>
      </c>
      <c r="N91">
        <f>N90+estimation_growth!N91</f>
        <v>4.7002062846302186</v>
      </c>
      <c r="O91">
        <f>estimation_growth!O91</f>
        <v>4.7693667007996202E-4</v>
      </c>
      <c r="P91">
        <f>estimation_growth!P91</f>
        <v>-4.2313342956114166E-4</v>
      </c>
      <c r="Q91">
        <f>estimation_growth!Q91</f>
        <v>2.5581866246647124E-3</v>
      </c>
      <c r="R91">
        <f>estimation_growth!R91</f>
        <v>2.1847704596595907E-3</v>
      </c>
      <c r="S91" s="63">
        <f>estimation_growth!S91</f>
        <v>6.6403724197159342E-3</v>
      </c>
      <c r="T91" s="62">
        <f>'EU and others'!HU98</f>
        <v>1.4699632271811525E-2</v>
      </c>
      <c r="U91">
        <f>LN('Bond Portfolio data'!EJ170/AN91*AO91)</f>
        <v>8.9339551965309472</v>
      </c>
      <c r="V91">
        <f>LN('Bond Portfolio data'!EB170/AN91*AO91)</f>
        <v>9.3102903606880947</v>
      </c>
      <c r="W91">
        <f>LN('Bond Portfolio data'!S170/AM91)</f>
        <v>3.3057942637084348</v>
      </c>
      <c r="X91" s="52">
        <f>LN('Bond Portfolio data'!T170/AM91)</f>
        <v>3.841263018872672</v>
      </c>
      <c r="Y91">
        <f>LN('Bond Portfolio data'!EJ170/'Bond Portfolio data'!EB170)</f>
        <v>-0.37633516415714724</v>
      </c>
      <c r="Z91">
        <f>LN('Bond Portfolio data'!S170/'Bond Portfolio data'!T170)</f>
        <v>-0.53546875516423709</v>
      </c>
      <c r="AA91" s="52">
        <f>LN('Bond Portfolio data'!EJ170/'Bond Portfolio data'!S170)</f>
        <v>1.2493726335583604</v>
      </c>
      <c r="AB91">
        <f>LN('Bond Portfolio data'!F170/AM91)</f>
        <v>1.9206713573438379</v>
      </c>
      <c r="AC91">
        <f>LN('Bond Portfolio data'!G170/AM91)</f>
        <v>3.4040666064481742</v>
      </c>
      <c r="AD91">
        <f>LN('Bond Portfolio data'!W170/AM91)</f>
        <v>3.0177214011826834</v>
      </c>
      <c r="AE91" s="52">
        <f>LN('Bond Portfolio data'!X170/AM91)</f>
        <v>2.803243632774699</v>
      </c>
      <c r="AF91">
        <f>LN('Bond Portfolio data'!F170/'Bond Portfolio data'!G170)</f>
        <v>-1.4833952491043361</v>
      </c>
      <c r="AG91" s="52">
        <f>LN('Bond Portfolio data'!W170/'Bond Portfolio data'!X170)</f>
        <v>0.21447776840798444</v>
      </c>
      <c r="AH91">
        <f>AH90+estimation_growth!AH91</f>
        <v>5.1384967162734734</v>
      </c>
      <c r="AI91" s="52">
        <f>AI90+estimation_growth!AI91</f>
        <v>4.8911584337183598</v>
      </c>
      <c r="AM91">
        <f>AM90*(1+0.9*estimation_growth!F91+0.1*estimation_growth!G91)</f>
        <v>155.57876853094754</v>
      </c>
      <c r="AN91">
        <f>AM90*(1+0.96*estimation_growth!O91+0.04*estimation_growth!P91)</f>
        <v>155.13369050334333</v>
      </c>
      <c r="AO91" s="52">
        <f t="shared" si="7"/>
        <v>79.513229005303316</v>
      </c>
    </row>
    <row r="92" spans="1:41" x14ac:dyDescent="0.25">
      <c r="A92" t="s">
        <v>459</v>
      </c>
      <c r="B92">
        <f>B91+estimation_growth!B92</f>
        <v>5.1469607068836929</v>
      </c>
      <c r="C92">
        <f>C91+estimation_growth!C92</f>
        <v>5.2160964351556274</v>
      </c>
      <c r="D92">
        <f>D91+estimation_growth!D92</f>
        <v>5.2752179723000072</v>
      </c>
      <c r="E92">
        <f>E91+estimation_growth!E92</f>
        <v>4.7520138707088133</v>
      </c>
      <c r="F92">
        <f>estimation_growth!F92</f>
        <v>5.3694338107250772E-3</v>
      </c>
      <c r="G92">
        <f>estimation_growth!G92</f>
        <v>-1.8064031539785752E-2</v>
      </c>
      <c r="H92">
        <f>estimation_growth!H92</f>
        <v>4.8895158472994638E-4</v>
      </c>
      <c r="I92" s="60">
        <f>estimation_growth!I92</f>
        <v>3.4981639991826796E-4</v>
      </c>
      <c r="J92" s="61">
        <f>estimation_growth!J92</f>
        <v>4.0750235367299492E-3</v>
      </c>
      <c r="K92">
        <f>K91+estimation_growth!K92</f>
        <v>5.0785901836175515</v>
      </c>
      <c r="L92">
        <f>L91+estimation_growth!L92</f>
        <v>5.0855818670522774</v>
      </c>
      <c r="M92">
        <f>M91+estimation_growth!M92</f>
        <v>4.8976473882475</v>
      </c>
      <c r="N92">
        <f>N91+estimation_growth!N92</f>
        <v>4.6999090169031756</v>
      </c>
      <c r="O92">
        <f>estimation_growth!O92</f>
        <v>2.2774066822996292E-3</v>
      </c>
      <c r="P92">
        <f>estimation_growth!P92</f>
        <v>-6.1138229217079579E-3</v>
      </c>
      <c r="Q92">
        <f>estimation_growth!Q92</f>
        <v>5.0968604211524974E-3</v>
      </c>
      <c r="R92">
        <f>estimation_growth!R92</f>
        <v>1.7497986007619648E-3</v>
      </c>
      <c r="S92" s="63">
        <f>estimation_growth!S92</f>
        <v>5.8260892784913754E-3</v>
      </c>
      <c r="T92" s="62">
        <f>'EU and others'!HU99</f>
        <v>5.1316300123665339E-3</v>
      </c>
      <c r="U92">
        <f>LN('Bond Portfolio data'!EJ171/AN92*AO92)</f>
        <v>8.9413664158806885</v>
      </c>
      <c r="V92">
        <f>LN('Bond Portfolio data'!EB171/AN92*AO92)</f>
        <v>9.3272503478384827</v>
      </c>
      <c r="W92">
        <f>LN('Bond Portfolio data'!S171/AM92)</f>
        <v>3.2998346632725286</v>
      </c>
      <c r="X92" s="52">
        <f>LN('Bond Portfolio data'!T171/AM92)</f>
        <v>3.8668330883213411</v>
      </c>
      <c r="Y92">
        <f>LN('Bond Portfolio data'!EJ171/'Bond Portfolio data'!EB171)</f>
        <v>-0.3858839319577933</v>
      </c>
      <c r="Z92">
        <f>LN('Bond Portfolio data'!S171/'Bond Portfolio data'!T171)</f>
        <v>-0.56699842504881237</v>
      </c>
      <c r="AA92" s="52">
        <f>LN('Bond Portfolio data'!EJ171/'Bond Portfolio data'!S171)</f>
        <v>1.2594081909720101</v>
      </c>
      <c r="AB92">
        <f>LN('Bond Portfolio data'!F171/AM92)</f>
        <v>1.979830213384177</v>
      </c>
      <c r="AC92">
        <f>LN('Bond Portfolio data'!G171/AM92)</f>
        <v>3.4248768622433721</v>
      </c>
      <c r="AD92">
        <f>LN('Bond Portfolio data'!W171/AM92)</f>
        <v>2.9890421045716824</v>
      </c>
      <c r="AE92" s="52">
        <f>LN('Bond Portfolio data'!X171/AM92)</f>
        <v>2.8374358855661654</v>
      </c>
      <c r="AF92">
        <f>LN('Bond Portfolio data'!F171/'Bond Portfolio data'!G171)</f>
        <v>-1.4450466488591953</v>
      </c>
      <c r="AG92" s="52">
        <f>LN('Bond Portfolio data'!W171/'Bond Portfolio data'!X171)</f>
        <v>0.15160621900551716</v>
      </c>
      <c r="AH92">
        <f>AH91+estimation_growth!AH92</f>
        <v>5.1429510529779847</v>
      </c>
      <c r="AI92" s="52">
        <f>AI91+estimation_growth!AI92</f>
        <v>4.8882723308373093</v>
      </c>
      <c r="AM92">
        <f>AM91*(1+0.9*estimation_growth!F92+0.1*estimation_growth!G92)</f>
        <v>156.04956346276407</v>
      </c>
      <c r="AN92">
        <f>AM91*(1+0.96*estimation_growth!O92+0.04*estimation_growth!P92)</f>
        <v>155.8808647712938</v>
      </c>
      <c r="AO92" s="52">
        <f t="shared" si="7"/>
        <v>79.921261477647107</v>
      </c>
    </row>
    <row r="93" spans="1:41" x14ac:dyDescent="0.25">
      <c r="A93" t="s">
        <v>460</v>
      </c>
      <c r="B93">
        <f>B92+estimation_growth!B93</f>
        <v>5.147188237430651</v>
      </c>
      <c r="C93">
        <f>C92+estimation_growth!C93</f>
        <v>5.2188841537634545</v>
      </c>
      <c r="D93">
        <f>D92+estimation_growth!D93</f>
        <v>5.2672085447489696</v>
      </c>
      <c r="E93">
        <f>E92+estimation_growth!E93</f>
        <v>4.7588510228828689</v>
      </c>
      <c r="F93">
        <f>estimation_growth!F93</f>
        <v>4.038919051148504E-3</v>
      </c>
      <c r="G93">
        <f>estimation_growth!G93</f>
        <v>1.1030205272545501E-2</v>
      </c>
      <c r="H93">
        <f>estimation_growth!H93</f>
        <v>2.5953792437147349E-2</v>
      </c>
      <c r="I93" s="60">
        <f>estimation_growth!I93</f>
        <v>3.9976022375398657E-4</v>
      </c>
      <c r="J93" s="61">
        <f>estimation_growth!J93</f>
        <v>4.2478568374824111E-3</v>
      </c>
      <c r="K93">
        <f>K92+estimation_growth!K93</f>
        <v>5.0784875503340201</v>
      </c>
      <c r="L93">
        <f>L92+estimation_growth!L93</f>
        <v>5.0858300677119876</v>
      </c>
      <c r="M93">
        <f>M92+estimation_growth!M93</f>
        <v>4.8990811517519939</v>
      </c>
      <c r="N93">
        <f>N92+estimation_growth!N93</f>
        <v>4.6971710262602508</v>
      </c>
      <c r="O93">
        <f>estimation_growth!O93</f>
        <v>3.0142136130407154E-3</v>
      </c>
      <c r="P93">
        <f>estimation_growth!P93</f>
        <v>5.0941271200121482E-3</v>
      </c>
      <c r="Q93">
        <f>estimation_growth!Q93</f>
        <v>3.962531115338579E-3</v>
      </c>
      <c r="R93">
        <f>estimation_growth!R93</f>
        <v>1.5271632482023456E-3</v>
      </c>
      <c r="S93" s="63">
        <f>estimation_growth!S93</f>
        <v>5.0749640450105105E-3</v>
      </c>
      <c r="T93" s="62">
        <f>'EU and others'!HU100</f>
        <v>-1.1799400736056091E-2</v>
      </c>
      <c r="U93">
        <f>LN('Bond Portfolio data'!EJ172/AN93*AO93)</f>
        <v>8.9368105631121733</v>
      </c>
      <c r="V93">
        <f>LN('Bond Portfolio data'!EB172/AN93*AO93)</f>
        <v>9.323578003526757</v>
      </c>
      <c r="W93">
        <f>LN('Bond Portfolio data'!S172/AM93)</f>
        <v>3.3065701137693346</v>
      </c>
      <c r="X93" s="52">
        <f>LN('Bond Portfolio data'!T172/AM93)</f>
        <v>3.8977316314991812</v>
      </c>
      <c r="Y93">
        <f>LN('Bond Portfolio data'!EJ172/'Bond Portfolio data'!EB172)</f>
        <v>-0.38676744041458411</v>
      </c>
      <c r="Z93">
        <f>LN('Bond Portfolio data'!S172/'Bond Portfolio data'!T172)</f>
        <v>-0.59116151772984626</v>
      </c>
      <c r="AA93" s="52">
        <f>LN('Bond Portfolio data'!EJ172/'Bond Portfolio data'!S172)</f>
        <v>1.2594338616293856</v>
      </c>
      <c r="AB93">
        <f>LN('Bond Portfolio data'!F172/AM93)</f>
        <v>1.9542346527566139</v>
      </c>
      <c r="AC93">
        <f>LN('Bond Portfolio data'!G172/AM93)</f>
        <v>3.4440936598763563</v>
      </c>
      <c r="AD93">
        <f>LN('Bond Portfolio data'!W172/AM93)</f>
        <v>3.0073072128759137</v>
      </c>
      <c r="AE93" s="52">
        <f>LN('Bond Portfolio data'!X172/AM93)</f>
        <v>2.8890166462144924</v>
      </c>
      <c r="AF93">
        <f>LN('Bond Portfolio data'!F172/'Bond Portfolio data'!G172)</f>
        <v>-1.4898590071197426</v>
      </c>
      <c r="AG93" s="52">
        <f>LN('Bond Portfolio data'!W172/'Bond Portfolio data'!X172)</f>
        <v>0.11829056666142164</v>
      </c>
      <c r="AH93">
        <f>AH92+estimation_growth!AH93</f>
        <v>5.1430456287356048</v>
      </c>
      <c r="AI93" s="52">
        <f>AI92+estimation_growth!AI93</f>
        <v>4.8784998208897186</v>
      </c>
      <c r="AM93">
        <f>AM92*(1+0.9*estimation_growth!F93+0.1*estimation_growth!G93)</f>
        <v>156.78893373384648</v>
      </c>
      <c r="AN93">
        <f>AM92*(1+0.96*estimation_growth!O93+0.04*estimation_growth!P93)</f>
        <v>156.53291296505475</v>
      </c>
      <c r="AO93" s="52">
        <f t="shared" si="7"/>
        <v>78.978238486141223</v>
      </c>
    </row>
    <row r="94" spans="1:41" x14ac:dyDescent="0.25">
      <c r="A94" t="s">
        <v>461</v>
      </c>
      <c r="B94">
        <f>B93+estimation_growth!B94</f>
        <v>5.1541580352414638</v>
      </c>
      <c r="C94">
        <f>C93+estimation_growth!C94</f>
        <v>5.2235702829278416</v>
      </c>
      <c r="D94">
        <f>D93+estimation_growth!D94</f>
        <v>5.299497771957574</v>
      </c>
      <c r="E94">
        <f>E93+estimation_growth!E94</f>
        <v>4.7583638840017368</v>
      </c>
      <c r="F94">
        <f>estimation_growth!F94</f>
        <v>3.9004402108817615E-3</v>
      </c>
      <c r="G94">
        <f>estimation_growth!G94</f>
        <v>2.3814838126758886E-3</v>
      </c>
      <c r="H94">
        <f>estimation_growth!H94</f>
        <v>-2.2444127882818243E-2</v>
      </c>
      <c r="I94" s="60">
        <f>estimation_growth!I94</f>
        <v>3.4981639991826796E-4</v>
      </c>
      <c r="J94" s="61">
        <f>estimation_growth!J94</f>
        <v>4.8397517055263073E-3</v>
      </c>
      <c r="K94">
        <f>K93+estimation_growth!K94</f>
        <v>5.0830075877170238</v>
      </c>
      <c r="L94">
        <f>L93+estimation_growth!L94</f>
        <v>5.0902733048501245</v>
      </c>
      <c r="M94">
        <f>M93+estimation_growth!M94</f>
        <v>4.8871965286402999</v>
      </c>
      <c r="N94">
        <f>N93+estimation_growth!N94</f>
        <v>4.6960228274317544</v>
      </c>
      <c r="O94">
        <f>estimation_growth!O94</f>
        <v>2.7828245664827302E-3</v>
      </c>
      <c r="P94">
        <f>estimation_growth!P94</f>
        <v>2.1241770503203198E-2</v>
      </c>
      <c r="Q94">
        <f>estimation_growth!Q94</f>
        <v>8.0794095290717474E-3</v>
      </c>
      <c r="R94">
        <f>estimation_growth!R94</f>
        <v>1.5465829884573346E-3</v>
      </c>
      <c r="S94" s="63">
        <f>estimation_growth!S94</f>
        <v>5.7423448156628254E-3</v>
      </c>
      <c r="T94" s="62">
        <f>'EU and others'!HU101</f>
        <v>2.8518290041367148E-2</v>
      </c>
      <c r="U94">
        <f>LN('Bond Portfolio data'!EJ173/AN94*AO94)</f>
        <v>8.8903768460843189</v>
      </c>
      <c r="V94">
        <f>LN('Bond Portfolio data'!EB173/AN94*AO94)</f>
        <v>9.3112714333262456</v>
      </c>
      <c r="W94">
        <f>LN('Bond Portfolio data'!S173/AM94)</f>
        <v>3.3870052835512072</v>
      </c>
      <c r="X94" s="52">
        <f>LN('Bond Portfolio data'!T173/AM94)</f>
        <v>3.9009023003988008</v>
      </c>
      <c r="Y94">
        <f>LN('Bond Portfolio data'!EJ173/'Bond Portfolio data'!EB173)</f>
        <v>-0.42089458724192674</v>
      </c>
      <c r="Z94">
        <f>LN('Bond Portfolio data'!S173/'Bond Portfolio data'!T173)</f>
        <v>-0.51389701684759337</v>
      </c>
      <c r="AA94" s="52">
        <f>LN('Bond Portfolio data'!EJ173/'Bond Portfolio data'!S173)</f>
        <v>1.1058534583104298</v>
      </c>
      <c r="AB94">
        <f>LN('Bond Portfolio data'!F173/AM94)</f>
        <v>2.0006181100617675</v>
      </c>
      <c r="AC94">
        <f>LN('Bond Portfolio data'!G173/AM94)</f>
        <v>3.4587663022289989</v>
      </c>
      <c r="AD94">
        <f>LN('Bond Portfolio data'!W173/AM94)</f>
        <v>3.0993541466417893</v>
      </c>
      <c r="AE94" s="52">
        <f>LN('Bond Portfolio data'!X173/AM94)</f>
        <v>2.8718284941943741</v>
      </c>
      <c r="AF94">
        <f>LN('Bond Portfolio data'!F173/'Bond Portfolio data'!G173)</f>
        <v>-1.4581481921672312</v>
      </c>
      <c r="AG94" s="52">
        <f>LN('Bond Portfolio data'!W173/'Bond Portfolio data'!X173)</f>
        <v>0.22752565244741521</v>
      </c>
      <c r="AH94">
        <f>AH93+estimation_growth!AH94</f>
        <v>5.1498138348311402</v>
      </c>
      <c r="AI94" s="52">
        <f>AI93+estimation_growth!AI94</f>
        <v>4.8675552796664689</v>
      </c>
      <c r="AM94">
        <f>AM93*(1+0.9*estimation_growth!F94+0.1*estimation_growth!G94)</f>
        <v>157.37666404019697</v>
      </c>
      <c r="AN94">
        <f>AM93*(1+0.96*estimation_growth!O94+0.04*estimation_growth!P94)</f>
        <v>157.34101616844444</v>
      </c>
      <c r="AO94" s="52">
        <f t="shared" si="7"/>
        <v>81.230562798245273</v>
      </c>
    </row>
    <row r="95" spans="1:41" x14ac:dyDescent="0.25">
      <c r="A95" t="s">
        <v>462</v>
      </c>
      <c r="B95">
        <f>B94+estimation_growth!B95</f>
        <v>5.1560733307791615</v>
      </c>
      <c r="C95">
        <f>C94+estimation_growth!C95</f>
        <v>5.2256248631751845</v>
      </c>
      <c r="D95">
        <f>D94+estimation_growth!D95</f>
        <v>5.3117309380166393</v>
      </c>
      <c r="E95">
        <f>E94+estimation_growth!E95</f>
        <v>4.7602580478935046</v>
      </c>
      <c r="F95">
        <f>estimation_growth!F95</f>
        <v>2.0759075457297271E-3</v>
      </c>
      <c r="G95">
        <f>estimation_growth!G95</f>
        <v>-1.274418150763168E-2</v>
      </c>
      <c r="H95">
        <f>estimation_growth!H95</f>
        <v>1.3916762589986753E-2</v>
      </c>
      <c r="I95" s="60">
        <f>estimation_growth!I95</f>
        <v>2.9986509442214704E-4</v>
      </c>
      <c r="J95" s="61">
        <f>estimation_growth!J95</f>
        <v>4.9629315732038215E-3</v>
      </c>
      <c r="K95">
        <f>K94+estimation_growth!K95</f>
        <v>5.0901444122014743</v>
      </c>
      <c r="L95">
        <f>L94+estimation_growth!L95</f>
        <v>5.0963275122636782</v>
      </c>
      <c r="M95">
        <f>M94+estimation_growth!M95</f>
        <v>4.9017069879855395</v>
      </c>
      <c r="N95">
        <f>N94+estimation_growth!N95</f>
        <v>4.6978146137818069</v>
      </c>
      <c r="O95">
        <f>estimation_growth!O95</f>
        <v>1.3608816587534129E-3</v>
      </c>
      <c r="P95">
        <f>estimation_growth!P95</f>
        <v>-1.529497697956603E-3</v>
      </c>
      <c r="Q95">
        <f>estimation_growth!Q95</f>
        <v>6.2093490347767573E-3</v>
      </c>
      <c r="R95">
        <f>estimation_growth!R95</f>
        <v>1.530991546375704E-3</v>
      </c>
      <c r="S95" s="63">
        <f>estimation_growth!S95</f>
        <v>5.924989618608878E-3</v>
      </c>
      <c r="T95" s="62">
        <f>'EU and others'!HU102</f>
        <v>2.4470625973858025E-2</v>
      </c>
      <c r="U95">
        <f>LN('Bond Portfolio data'!EJ174/AN95*AO95)</f>
        <v>8.9030387126144142</v>
      </c>
      <c r="V95">
        <f>LN('Bond Portfolio data'!EB174/AN95*AO95)</f>
        <v>9.3130564557968523</v>
      </c>
      <c r="W95">
        <f>LN('Bond Portfolio data'!S174/AM95)</f>
        <v>3.4237689826240185</v>
      </c>
      <c r="X95" s="52">
        <f>LN('Bond Portfolio data'!T174/AM95)</f>
        <v>3.9100265414243522</v>
      </c>
      <c r="Y95">
        <f>LN('Bond Portfolio data'!EJ174/'Bond Portfolio data'!EB174)</f>
        <v>-0.41001774318243761</v>
      </c>
      <c r="Z95">
        <f>LN('Bond Portfolio data'!S174/'Bond Portfolio data'!T174)</f>
        <v>-0.4862575588003335</v>
      </c>
      <c r="AA95" s="52">
        <f>LN('Bond Portfolio data'!EJ174/'Bond Portfolio data'!S174)</f>
        <v>1.0584529172161263</v>
      </c>
      <c r="AB95">
        <f>LN('Bond Portfolio data'!F174/AM95)</f>
        <v>1.9913636346241865</v>
      </c>
      <c r="AC95">
        <f>LN('Bond Portfolio data'!G174/AM95)</f>
        <v>3.4417568803570981</v>
      </c>
      <c r="AD95">
        <f>LN('Bond Portfolio data'!W174/AM95)</f>
        <v>3.1509965500491659</v>
      </c>
      <c r="AE95" s="52">
        <f>LN('Bond Portfolio data'!X174/AM95)</f>
        <v>2.9263006432328131</v>
      </c>
      <c r="AF95">
        <f>LN('Bond Portfolio data'!F174/'Bond Portfolio data'!G174)</f>
        <v>-1.4503932457329116</v>
      </c>
      <c r="AG95" s="52">
        <f>LN('Bond Portfolio data'!W174/'Bond Portfolio data'!X174)</f>
        <v>0.22469590681635268</v>
      </c>
      <c r="AH95">
        <f>AH94+estimation_growth!AH95</f>
        <v>5.150633948630766</v>
      </c>
      <c r="AI95" s="52">
        <f>AI94+estimation_growth!AI95</f>
        <v>4.8625437845254904</v>
      </c>
      <c r="AM95">
        <f>AM94*(1+0.9*estimation_growth!F95+0.1*estimation_growth!G95)</f>
        <v>157.47012982700014</v>
      </c>
      <c r="AN95">
        <f>AM94*(1+0.96*estimation_growth!O95+0.04*estimation_growth!P95)</f>
        <v>157.5726399253663</v>
      </c>
      <c r="AO95" s="52">
        <f t="shared" si="7"/>
        <v>83.218325518127116</v>
      </c>
    </row>
    <row r="96" spans="1:41" x14ac:dyDescent="0.25">
      <c r="A96" t="s">
        <v>463</v>
      </c>
      <c r="B96">
        <f>B95+estimation_growth!B96</f>
        <v>5.1637555804217552</v>
      </c>
      <c r="C96">
        <f>C95+estimation_growth!C96</f>
        <v>5.2302890418919397</v>
      </c>
      <c r="D96">
        <f>D95+estimation_growth!D96</f>
        <v>5.3432756765979912</v>
      </c>
      <c r="E96">
        <f>E95+estimation_growth!E96</f>
        <v>4.7637628964106877</v>
      </c>
      <c r="F96">
        <f>estimation_growth!F96</f>
        <v>4.8115269700090835E-3</v>
      </c>
      <c r="G96">
        <f>estimation_growth!G96</f>
        <v>-6.067262449246158E-3</v>
      </c>
      <c r="H96">
        <f>estimation_growth!H96</f>
        <v>2.9887115450399904E-3</v>
      </c>
      <c r="I96" s="60">
        <f>estimation_growth!I96</f>
        <v>1.9994002798462418E-4</v>
      </c>
      <c r="J96" s="61">
        <f>estimation_growth!J96</f>
        <v>6.7072176059841393E-3</v>
      </c>
      <c r="K96">
        <f>K95+estimation_growth!K96</f>
        <v>5.0959704170943256</v>
      </c>
      <c r="L96">
        <f>L95+estimation_growth!L96</f>
        <v>5.1012028076211324</v>
      </c>
      <c r="M96">
        <f>M95+estimation_growth!M96</f>
        <v>4.9161983219011018</v>
      </c>
      <c r="N96">
        <f>N95+estimation_growth!N96</f>
        <v>4.7005005170162937</v>
      </c>
      <c r="O96">
        <f>estimation_growth!O96</f>
        <v>2.5011825392068708E-3</v>
      </c>
      <c r="P96">
        <f>estimation_growth!P96</f>
        <v>6.6947593892860927E-3</v>
      </c>
      <c r="Q96">
        <f>estimation_growth!Q96</f>
        <v>6.2986810021911155E-4</v>
      </c>
      <c r="R96">
        <f>estimation_growth!R96</f>
        <v>1.5263479962428494E-3</v>
      </c>
      <c r="S96" s="63">
        <f>estimation_growth!S96</f>
        <v>6.5793565479370653E-3</v>
      </c>
      <c r="T96" s="62">
        <f>'EU and others'!HU103</f>
        <v>-4.0876201030651078E-3</v>
      </c>
      <c r="U96">
        <f>LN('Bond Portfolio data'!EJ175/AN96*AO96)</f>
        <v>8.9134082886144999</v>
      </c>
      <c r="V96">
        <f>LN('Bond Portfolio data'!EB175/AN96*AO96)</f>
        <v>9.3249516879662568</v>
      </c>
      <c r="W96">
        <f>LN('Bond Portfolio data'!S175/AM96)</f>
        <v>3.458572076518946</v>
      </c>
      <c r="X96" s="52">
        <f>LN('Bond Portfolio data'!T175/AM96)</f>
        <v>3.9189430228906872</v>
      </c>
      <c r="Y96">
        <f>LN('Bond Portfolio data'!EJ175/'Bond Portfolio data'!EB175)</f>
        <v>-0.41154339935175754</v>
      </c>
      <c r="Z96">
        <f>LN('Bond Portfolio data'!S175/'Bond Portfolio data'!T175)</f>
        <v>-0.46037094637174114</v>
      </c>
      <c r="AA96" s="52">
        <f>LN('Bond Portfolio data'!EJ175/'Bond Portfolio data'!S175)</f>
        <v>1.0364132650914166</v>
      </c>
      <c r="AB96">
        <f>LN('Bond Portfolio data'!F175/AM96)</f>
        <v>1.9813630590288718</v>
      </c>
      <c r="AC96">
        <f>LN('Bond Portfolio data'!G175/AM96)</f>
        <v>3.4557972585040488</v>
      </c>
      <c r="AD96">
        <f>LN('Bond Portfolio data'!W175/AM96)</f>
        <v>3.1994464806951424</v>
      </c>
      <c r="AE96" s="52">
        <f>LN('Bond Portfolio data'!X175/AM96)</f>
        <v>2.9265784365731351</v>
      </c>
      <c r="AF96">
        <f>LN('Bond Portfolio data'!F175/'Bond Portfolio data'!G175)</f>
        <v>-1.4744341994751771</v>
      </c>
      <c r="AG96" s="52">
        <f>LN('Bond Portfolio data'!W175/'Bond Portfolio data'!X175)</f>
        <v>0.27286804412200732</v>
      </c>
      <c r="AH96">
        <f>AH95+estimation_growth!AH96</f>
        <v>5.1540939315693626</v>
      </c>
      <c r="AI96" s="52">
        <f>AI95+estimation_growth!AI96</f>
        <v>4.8575771764357061</v>
      </c>
      <c r="AM96">
        <f>AM95*(1+0.9*estimation_growth!F96+0.1*estimation_growth!G96)</f>
        <v>158.05649316541252</v>
      </c>
      <c r="AN96">
        <f>AM95*(1+0.96*estimation_growth!O96+0.04*estimation_growth!P96)</f>
        <v>157.89040588981092</v>
      </c>
      <c r="AO96" s="52">
        <f t="shared" si="7"/>
        <v>82.878160617795814</v>
      </c>
    </row>
    <row r="97" spans="1:41" x14ac:dyDescent="0.25">
      <c r="A97" t="s">
        <v>464</v>
      </c>
      <c r="B97">
        <f>B96+estimation_growth!B97</f>
        <v>5.1734645180913255</v>
      </c>
      <c r="C97">
        <f>C96+estimation_growth!C97</f>
        <v>5.2386807785640954</v>
      </c>
      <c r="D97">
        <f>D96+estimation_growth!D97</f>
        <v>5.3564376973000734</v>
      </c>
      <c r="E97">
        <f>E96+estimation_growth!E97</f>
        <v>4.7628983074796807</v>
      </c>
      <c r="F97">
        <f>estimation_growth!F97</f>
        <v>5.141591058621664E-3</v>
      </c>
      <c r="G97">
        <f>estimation_growth!G97</f>
        <v>-2.2869323189622648E-3</v>
      </c>
      <c r="H97">
        <f>estimation_growth!H97</f>
        <v>5.2088475059672845E-3</v>
      </c>
      <c r="I97" s="60">
        <f>estimation_growth!I97</f>
        <v>2.2492410234242755E-4</v>
      </c>
      <c r="J97" s="61">
        <f>estimation_growth!J97</f>
        <v>6.8052178230229021E-3</v>
      </c>
      <c r="K97">
        <f>K96+estimation_growth!K97</f>
        <v>5.0988288683734222</v>
      </c>
      <c r="L97">
        <f>L96+estimation_growth!L97</f>
        <v>5.1041511508619699</v>
      </c>
      <c r="M97">
        <f>M96+estimation_growth!M97</f>
        <v>4.9234629031352748</v>
      </c>
      <c r="N97">
        <f>N96+estimation_growth!N97</f>
        <v>4.7023272260968145</v>
      </c>
      <c r="O97">
        <f>estimation_growth!O97</f>
        <v>1.7892262618089947E-3</v>
      </c>
      <c r="P97">
        <f>estimation_growth!P97</f>
        <v>-5.5997439935287279E-4</v>
      </c>
      <c r="Q97">
        <f>estimation_growth!Q97</f>
        <v>4.3533686278791521E-3</v>
      </c>
      <c r="R97">
        <f>estimation_growth!R97</f>
        <v>1.5340787092088526E-3</v>
      </c>
      <c r="S97" s="63">
        <f>estimation_growth!S97</f>
        <v>6.5997508220227985E-3</v>
      </c>
      <c r="T97" s="62">
        <f>'EU and others'!HU104</f>
        <v>-1.3906049943839118E-2</v>
      </c>
      <c r="U97">
        <f>LN('Bond Portfolio data'!EJ176/AN97*AO97)</f>
        <v>8.8970188370997612</v>
      </c>
      <c r="V97">
        <f>LN('Bond Portfolio data'!EB176/AN97*AO97)</f>
        <v>9.3325736378989266</v>
      </c>
      <c r="W97">
        <f>LN('Bond Portfolio data'!S176/AM97)</f>
        <v>3.4626288005854087</v>
      </c>
      <c r="X97" s="52">
        <f>LN('Bond Portfolio data'!T176/AM97)</f>
        <v>3.9223332594060296</v>
      </c>
      <c r="Y97">
        <f>LN('Bond Portfolio data'!EJ176/'Bond Portfolio data'!EB176)</f>
        <v>-0.43555480079916403</v>
      </c>
      <c r="Z97">
        <f>LN('Bond Portfolio data'!S176/'Bond Portfolio data'!T176)</f>
        <v>-0.459704458820621</v>
      </c>
      <c r="AA97" s="52">
        <f>LN('Bond Portfolio data'!EJ176/'Bond Portfolio data'!S176)</f>
        <v>1.0283268268140502</v>
      </c>
      <c r="AB97">
        <f>LN('Bond Portfolio data'!F176/AM97)</f>
        <v>1.9937096946380068</v>
      </c>
      <c r="AC97">
        <f>LN('Bond Portfolio data'!G176/AM97)</f>
        <v>3.4710432402095828</v>
      </c>
      <c r="AD97">
        <f>LN('Bond Portfolio data'!W176/AM97)</f>
        <v>3.2010378490033866</v>
      </c>
      <c r="AE97" s="52">
        <f>LN('Bond Portfolio data'!X176/AM97)</f>
        <v>2.90951475092875</v>
      </c>
      <c r="AF97">
        <f>LN('Bond Portfolio data'!F176/'Bond Portfolio data'!G176)</f>
        <v>-1.4773335455715759</v>
      </c>
      <c r="AG97" s="52">
        <f>LN('Bond Portfolio data'!W176/'Bond Portfolio data'!X176)</f>
        <v>0.29152309807463667</v>
      </c>
      <c r="AH97">
        <f>AH96+estimation_growth!AH97</f>
        <v>5.1609176882180581</v>
      </c>
      <c r="AI97" s="52">
        <f>AI96+estimation_growth!AI97</f>
        <v>4.8503632804553787</v>
      </c>
      <c r="AM97">
        <f>AM96*(1+0.9*estimation_growth!F97+0.1*estimation_growth!G97)</f>
        <v>158.75174238198309</v>
      </c>
      <c r="AN97">
        <f>AM96*(1+0.96*estimation_growth!O97+0.04*estimation_growth!P97)</f>
        <v>158.32443973710369</v>
      </c>
      <c r="AO97" s="52">
        <f t="shared" si="7"/>
        <v>81.725652776991225</v>
      </c>
    </row>
    <row r="98" spans="1:41" x14ac:dyDescent="0.25">
      <c r="A98" t="s">
        <v>465</v>
      </c>
      <c r="B98">
        <f>B97+estimation_growth!B98</f>
        <v>5.1704905994925507</v>
      </c>
      <c r="C98">
        <f>C97+estimation_growth!C98</f>
        <v>5.2434152903319635</v>
      </c>
      <c r="D98">
        <f>D97+estimation_growth!D98</f>
        <v>5.3393535113648269</v>
      </c>
      <c r="E98">
        <f>E97+estimation_growth!E98</f>
        <v>4.7706786648214816</v>
      </c>
      <c r="F98">
        <f>estimation_growth!F98</f>
        <v>4.4588098139621835E-3</v>
      </c>
      <c r="G98">
        <f>estimation_growth!G98</f>
        <v>1.4436549689582634E-2</v>
      </c>
      <c r="H98">
        <f>estimation_growth!H98</f>
        <v>1.5014491449137246E-2</v>
      </c>
      <c r="I98" s="60">
        <f>estimation_growth!I98</f>
        <v>1.7495408124879042E-4</v>
      </c>
      <c r="J98" s="61">
        <f>estimation_growth!J98</f>
        <v>6.8297134063610709E-3</v>
      </c>
      <c r="K98">
        <f>K97+estimation_growth!K98</f>
        <v>5.1056727692658139</v>
      </c>
      <c r="L98">
        <f>L97+estimation_growth!L98</f>
        <v>5.1123198969130179</v>
      </c>
      <c r="M98">
        <f>M97+estimation_growth!M98</f>
        <v>4.9367492453662205</v>
      </c>
      <c r="N98">
        <f>N97+estimation_growth!N98</f>
        <v>4.7043535976537552</v>
      </c>
      <c r="O98">
        <f>estimation_growth!O98</f>
        <v>2.6389591734749694E-3</v>
      </c>
      <c r="P98">
        <f>estimation_growth!P98</f>
        <v>3.3130150333127752E-3</v>
      </c>
      <c r="Q98">
        <f>estimation_growth!Q98</f>
        <v>3.7455280294984134E-3</v>
      </c>
      <c r="R98">
        <f>estimation_growth!R98</f>
        <v>1.6148221825944553E-3</v>
      </c>
      <c r="S98" s="63">
        <f>estimation_growth!S98</f>
        <v>6.3921887202713634E-3</v>
      </c>
      <c r="T98" s="62">
        <f>'EU and others'!HU105</f>
        <v>3.8378909826565829E-3</v>
      </c>
      <c r="U98">
        <f>LN('Bond Portfolio data'!EJ177/AN98*AO98)</f>
        <v>8.8985626948306802</v>
      </c>
      <c r="V98">
        <f>LN('Bond Portfolio data'!EB177/AN98*AO98)</f>
        <v>9.3373090704044994</v>
      </c>
      <c r="W98">
        <f>LN('Bond Portfolio data'!S177/AM98)</f>
        <v>3.4960450833983705</v>
      </c>
      <c r="X98" s="52">
        <f>LN('Bond Portfolio data'!T177/AM98)</f>
        <v>3.9285217155679986</v>
      </c>
      <c r="Y98">
        <f>LN('Bond Portfolio data'!EJ177/'Bond Portfolio data'!EB177)</f>
        <v>-0.43874637557381907</v>
      </c>
      <c r="Z98">
        <f>LN('Bond Portfolio data'!S177/'Bond Portfolio data'!T177)</f>
        <v>-0.43247663216962784</v>
      </c>
      <c r="AA98" s="52">
        <f>LN('Bond Portfolio data'!EJ177/'Bond Portfolio data'!S177)</f>
        <v>0.9925397498630375</v>
      </c>
      <c r="AB98">
        <f>LN('Bond Portfolio data'!F177/AM98)</f>
        <v>2.0052453505017005</v>
      </c>
      <c r="AC98">
        <f>LN('Bond Portfolio data'!G177/AM98)</f>
        <v>3.4949097672513072</v>
      </c>
      <c r="AD98">
        <f>LN('Bond Portfolio data'!W177/AM98)</f>
        <v>3.2409044291588258</v>
      </c>
      <c r="AE98" s="52">
        <f>LN('Bond Portfolio data'!X177/AM98)</f>
        <v>2.8839323684189404</v>
      </c>
      <c r="AF98">
        <f>LN('Bond Portfolio data'!F177/'Bond Portfolio data'!G177)</f>
        <v>-1.4896644167496067</v>
      </c>
      <c r="AG98" s="52">
        <f>LN('Bond Portfolio data'!W177/'Bond Portfolio data'!X177)</f>
        <v>0.35697206073988547</v>
      </c>
      <c r="AH98">
        <f>AH97+estimation_growth!AH98</f>
        <v>5.165807213702144</v>
      </c>
      <c r="AI98" s="52">
        <f>AI97+estimation_growth!AI98</f>
        <v>4.8478172201670189</v>
      </c>
      <c r="AM98">
        <f>AM97*(1+0.9*estimation_growth!F98+0.1*estimation_growth!G98)</f>
        <v>159.61798456792835</v>
      </c>
      <c r="AN98">
        <f>AM97*(1+0.96*estimation_growth!O98+0.04*estimation_growth!P98)</f>
        <v>159.17496205053567</v>
      </c>
      <c r="AO98" s="52">
        <f t="shared" si="7"/>
        <v>82.039306922835763</v>
      </c>
    </row>
    <row r="99" spans="1:41" x14ac:dyDescent="0.25">
      <c r="A99" t="s">
        <v>466</v>
      </c>
      <c r="B99">
        <f>B98+estimation_growth!B99</f>
        <v>5.1802101509801428</v>
      </c>
      <c r="C99">
        <f>C98+estimation_growth!C99</f>
        <v>5.2527528600930378</v>
      </c>
      <c r="D99">
        <f>D98+estimation_growth!D99</f>
        <v>5.3658656255308195</v>
      </c>
      <c r="E99">
        <f>E98+estimation_growth!E99</f>
        <v>4.7768025877011873</v>
      </c>
      <c r="F99">
        <f>estimation_growth!F99</f>
        <v>5.4606133123815681E-3</v>
      </c>
      <c r="G99">
        <f>estimation_growth!G99</f>
        <v>-5.3719922600423686E-3</v>
      </c>
      <c r="H99">
        <f>estimation_growth!H99</f>
        <v>-4.2694905292472995E-3</v>
      </c>
      <c r="I99" s="60">
        <f>estimation_growth!I99</f>
        <v>2.2492410234242755E-4</v>
      </c>
      <c r="J99" s="61">
        <f>estimation_growth!J99</f>
        <v>6.4866124148525994E-3</v>
      </c>
      <c r="K99">
        <f>K98+estimation_growth!K99</f>
        <v>5.1046166005996287</v>
      </c>
      <c r="L99">
        <f>L98+estimation_growth!L99</f>
        <v>5.1034413441166304</v>
      </c>
      <c r="M99">
        <f>M98+estimation_growth!M99</f>
        <v>4.9215110171304168</v>
      </c>
      <c r="N99">
        <f>N98+estimation_growth!N99</f>
        <v>4.7078583904588251</v>
      </c>
      <c r="O99">
        <f>estimation_growth!O99</f>
        <v>6.4748137337070659E-3</v>
      </c>
      <c r="P99">
        <f>estimation_growth!P99</f>
        <v>-8.0436899978267966E-3</v>
      </c>
      <c r="Q99">
        <f>estimation_growth!Q99</f>
        <v>5.8669610482887848E-3</v>
      </c>
      <c r="R99">
        <f>estimation_growth!R99</f>
        <v>1.6105040458824771E-3</v>
      </c>
      <c r="S99" s="63">
        <f>estimation_growth!S99</f>
        <v>5.6403447869124435E-3</v>
      </c>
      <c r="T99" s="62">
        <f>'EU and others'!HU106</f>
        <v>-4.8458459201733408E-3</v>
      </c>
      <c r="U99">
        <f>LN('Bond Portfolio data'!EJ178/AN99*AO99)</f>
        <v>8.8875753681943443</v>
      </c>
      <c r="V99">
        <f>LN('Bond Portfolio data'!EB178/AN99*AO99)</f>
        <v>9.3445051394238163</v>
      </c>
      <c r="W99">
        <f>LN('Bond Portfolio data'!S178/AM99)</f>
        <v>3.4759316216816707</v>
      </c>
      <c r="X99" s="52">
        <f>LN('Bond Portfolio data'!T178/AM99)</f>
        <v>3.9404440336030588</v>
      </c>
      <c r="Y99">
        <f>LN('Bond Portfolio data'!EJ178/'Bond Portfolio data'!EB178)</f>
        <v>-0.45692977122947281</v>
      </c>
      <c r="Z99">
        <f>LN('Bond Portfolio data'!S178/'Bond Portfolio data'!T178)</f>
        <v>-0.46451241192138831</v>
      </c>
      <c r="AA99" s="52">
        <f>LN('Bond Portfolio data'!EJ178/'Bond Portfolio data'!S178)</f>
        <v>1.0108118579564784</v>
      </c>
      <c r="AB99">
        <f>LN('Bond Portfolio data'!F178/AM99)</f>
        <v>1.9799883103485512</v>
      </c>
      <c r="AC99">
        <f>LN('Bond Portfolio data'!G178/AM99)</f>
        <v>3.5153500364370514</v>
      </c>
      <c r="AD99">
        <f>LN('Bond Portfolio data'!W178/AM99)</f>
        <v>3.2222809645434247</v>
      </c>
      <c r="AE99" s="52">
        <f>LN('Bond Portfolio data'!X178/AM99)</f>
        <v>2.8799701355377181</v>
      </c>
      <c r="AF99">
        <f>LN('Bond Portfolio data'!F178/'Bond Portfolio data'!G178)</f>
        <v>-1.5353617260885</v>
      </c>
      <c r="AG99" s="52">
        <f>LN('Bond Portfolio data'!W178/'Bond Portfolio data'!X178)</f>
        <v>0.34231082900570647</v>
      </c>
      <c r="AH99">
        <f>AH98+estimation_growth!AH99</f>
        <v>5.1650861969853761</v>
      </c>
      <c r="AI99" s="52">
        <f>AI98+estimation_growth!AI99</f>
        <v>4.8481004360856463</v>
      </c>
      <c r="AM99">
        <f>AM98*(1+0.9*estimation_growth!F99+0.1*estimation_growth!G99)</f>
        <v>160.31668879244654</v>
      </c>
      <c r="AN99">
        <f>AM98*(1+0.96*estimation_growth!O99+0.04*estimation_growth!P99)</f>
        <v>160.55878471437265</v>
      </c>
      <c r="AO99" s="52">
        <f t="shared" si="7"/>
        <v>81.641757082089896</v>
      </c>
    </row>
    <row r="100" spans="1:41" x14ac:dyDescent="0.25">
      <c r="A100" t="s">
        <v>467</v>
      </c>
      <c r="B100">
        <f>B99+estimation_growth!B100</f>
        <v>5.1923183272741991</v>
      </c>
      <c r="C100">
        <f>C99+estimation_growth!C100</f>
        <v>5.2619215778385922</v>
      </c>
      <c r="D100">
        <f>D99+estimation_growth!D100</f>
        <v>5.3872723914873637</v>
      </c>
      <c r="E100">
        <f>E99+estimation_growth!E100</f>
        <v>4.7820461640295218</v>
      </c>
      <c r="F100">
        <f>estimation_growth!F100</f>
        <v>4.1859117272400326E-3</v>
      </c>
      <c r="G100">
        <f>estimation_growth!G100</f>
        <v>-6.8212199402379881E-3</v>
      </c>
      <c r="H100">
        <f>estimation_growth!H100</f>
        <v>9.5539111213556183E-3</v>
      </c>
      <c r="I100" s="60">
        <f>estimation_growth!I100</f>
        <v>2.2492410234242755E-4</v>
      </c>
      <c r="J100" s="61">
        <f>estimation_growth!J100</f>
        <v>6.192246325636086E-3</v>
      </c>
      <c r="K100">
        <f>K99+estimation_growth!K100</f>
        <v>5.10809746940902</v>
      </c>
      <c r="L100">
        <f>L99+estimation_growth!L100</f>
        <v>5.1093683286998193</v>
      </c>
      <c r="M100">
        <f>M99+estimation_growth!M100</f>
        <v>4.9232296608748287</v>
      </c>
      <c r="N100">
        <f>N99+estimation_growth!N100</f>
        <v>4.7106224277114288</v>
      </c>
      <c r="O100">
        <f>estimation_growth!O100</f>
        <v>2.0493917900709854E-3</v>
      </c>
      <c r="P100">
        <f>estimation_growth!P100</f>
        <v>3.9603721076530464E-3</v>
      </c>
      <c r="Q100">
        <f>estimation_growth!Q100</f>
        <v>3.9049990498642049E-3</v>
      </c>
      <c r="R100">
        <f>estimation_growth!R100</f>
        <v>1.4577924640837292E-3</v>
      </c>
      <c r="S100" s="63">
        <f>estimation_growth!S100</f>
        <v>4.9502975743895838E-3</v>
      </c>
      <c r="T100" s="62">
        <f>'EU and others'!HU107</f>
        <v>2.3746717842247987E-2</v>
      </c>
      <c r="U100">
        <f>LN('Bond Portfolio data'!EJ179/AN100*AO100)</f>
        <v>8.9043529848138903</v>
      </c>
      <c r="V100">
        <f>LN('Bond Portfolio data'!EB179/AN100*AO100)</f>
        <v>9.3599202470745677</v>
      </c>
      <c r="W100">
        <f>LN('Bond Portfolio data'!S179/AM100)</f>
        <v>3.4939519336456244</v>
      </c>
      <c r="X100" s="52">
        <f>LN('Bond Portfolio data'!T179/AM100)</f>
        <v>3.9534657287435997</v>
      </c>
      <c r="Y100">
        <f>LN('Bond Portfolio data'!EJ179/'Bond Portfolio data'!EB179)</f>
        <v>-0.45556726226067812</v>
      </c>
      <c r="Z100">
        <f>LN('Bond Portfolio data'!S179/'Bond Portfolio data'!T179)</f>
        <v>-0.4595137950979753</v>
      </c>
      <c r="AA100" s="52">
        <f>LN('Bond Portfolio data'!EJ179/'Bond Portfolio data'!S179)</f>
        <v>0.9836341664942102</v>
      </c>
      <c r="AB100">
        <f>LN('Bond Portfolio data'!F179/AM100)</f>
        <v>1.9845889513148594</v>
      </c>
      <c r="AC100">
        <f>LN('Bond Portfolio data'!G179/AM100)</f>
        <v>3.5240718671355356</v>
      </c>
      <c r="AD100">
        <f>LN('Bond Portfolio data'!W179/AM100)</f>
        <v>3.24414255547285</v>
      </c>
      <c r="AE100" s="52">
        <f>LN('Bond Portfolio data'!X179/AM100)</f>
        <v>2.901058801421883</v>
      </c>
      <c r="AF100">
        <f>LN('Bond Portfolio data'!F179/'Bond Portfolio data'!G179)</f>
        <v>-1.5394829158206762</v>
      </c>
      <c r="AG100" s="52">
        <f>LN('Bond Portfolio data'!W179/'Bond Portfolio data'!X179)</f>
        <v>0.34308375405096703</v>
      </c>
      <c r="AH100">
        <f>AH99+estimation_growth!AH100</f>
        <v>5.1656747513579768</v>
      </c>
      <c r="AI100" s="52">
        <f>AI99+estimation_growth!AI100</f>
        <v>4.8542758002064303</v>
      </c>
      <c r="AM100">
        <f>AM99*(1+0.9*estimation_growth!F100+0.1*estimation_growth!G100)</f>
        <v>160.8112976099319</v>
      </c>
      <c r="AN100">
        <f>AM99*(1+0.96*estimation_growth!O100+0.04*estimation_growth!P100)</f>
        <v>160.65749497974363</v>
      </c>
      <c r="AO100" s="52">
        <f t="shared" si="7"/>
        <v>83.580480851663623</v>
      </c>
    </row>
    <row r="101" spans="1:41" x14ac:dyDescent="0.25">
      <c r="A101" t="s">
        <v>468</v>
      </c>
      <c r="B101">
        <f>B100+estimation_growth!B101</f>
        <v>5.1980306459433638</v>
      </c>
      <c r="C101">
        <f>C100+estimation_growth!C101</f>
        <v>5.2731749028472592</v>
      </c>
      <c r="D101">
        <f>D100+estimation_growth!D101</f>
        <v>5.393663336692553</v>
      </c>
      <c r="E101">
        <f>E100+estimation_growth!E101</f>
        <v>4.7892362864934981</v>
      </c>
      <c r="F101">
        <f>estimation_growth!F101</f>
        <v>1.2358960674134778E-3</v>
      </c>
      <c r="G101">
        <f>estimation_growth!G101</f>
        <v>-2.0996643538146564E-2</v>
      </c>
      <c r="H101">
        <f>estimation_growth!H101</f>
        <v>8.7606156329220752E-3</v>
      </c>
      <c r="I101" s="60">
        <f>estimation_growth!I101</f>
        <v>2.4990630464993835E-4</v>
      </c>
      <c r="J101" s="61">
        <f>estimation_growth!J101</f>
        <v>5.6519031860091662E-3</v>
      </c>
      <c r="K101">
        <f>K100+estimation_growth!K101</f>
        <v>5.1140934343855049</v>
      </c>
      <c r="L101">
        <f>L100+estimation_growth!L101</f>
        <v>5.1151393398461344</v>
      </c>
      <c r="M101">
        <f>M100+estimation_growth!M101</f>
        <v>4.9273198364861681</v>
      </c>
      <c r="N101">
        <f>N100+estimation_growth!N101</f>
        <v>4.7066576912198714</v>
      </c>
      <c r="O101">
        <f>estimation_growth!O101</f>
        <v>2.0778867771931147E-3</v>
      </c>
      <c r="P101">
        <f>estimation_growth!P101</f>
        <v>-4.5491640957219474E-3</v>
      </c>
      <c r="Q101">
        <f>estimation_growth!Q101</f>
        <v>1.015303323572957E-2</v>
      </c>
      <c r="R101">
        <f>estimation_growth!R101</f>
        <v>1.3253907751895611E-3</v>
      </c>
      <c r="S101" s="63">
        <f>estimation_growth!S101</f>
        <v>4.1485116363308983E-3</v>
      </c>
      <c r="T101" s="62">
        <f>'EU and others'!HU108</f>
        <v>6.2694538694673438E-2</v>
      </c>
      <c r="U101">
        <f>LN('Bond Portfolio data'!EJ180/AN101*AO101)</f>
        <v>8.9352260373238579</v>
      </c>
      <c r="V101">
        <f>LN('Bond Portfolio data'!EB180/AN101*AO101)</f>
        <v>9.3729501965036714</v>
      </c>
      <c r="W101">
        <f>LN('Bond Portfolio data'!S180/AM101)</f>
        <v>3.4684988034423023</v>
      </c>
      <c r="X101" s="52">
        <f>LN('Bond Portfolio data'!T180/AM101)</f>
        <v>3.9743475853271577</v>
      </c>
      <c r="Y101">
        <f>LN('Bond Portfolio data'!EJ180/'Bond Portfolio data'!EB180)</f>
        <v>-0.43772415917981311</v>
      </c>
      <c r="Z101">
        <f>LN('Bond Portfolio data'!S180/'Bond Portfolio data'!T180)</f>
        <v>-0.50584878188485538</v>
      </c>
      <c r="AA101" s="52">
        <f>LN('Bond Portfolio data'!EJ180/'Bond Portfolio data'!S180)</f>
        <v>0.98290853263610567</v>
      </c>
      <c r="AB101">
        <f>LN('Bond Portfolio data'!F180/AM101)</f>
        <v>2.0240906305833137</v>
      </c>
      <c r="AC101">
        <f>LN('Bond Portfolio data'!G180/AM101)</f>
        <v>3.5304188454186987</v>
      </c>
      <c r="AD101">
        <f>LN('Bond Portfolio data'!W180/AM101)</f>
        <v>3.199460989889769</v>
      </c>
      <c r="AE101" s="52">
        <f>LN('Bond Portfolio data'!X180/AM101)</f>
        <v>2.9484899105589601</v>
      </c>
      <c r="AF101">
        <f>LN('Bond Portfolio data'!F180/'Bond Portfolio data'!G180)</f>
        <v>-1.5063282148353851</v>
      </c>
      <c r="AG101" s="52">
        <f>LN('Bond Portfolio data'!W180/'Bond Portfolio data'!X180)</f>
        <v>0.25097107933080914</v>
      </c>
      <c r="AH101">
        <f>AH100+estimation_growth!AH101</f>
        <v>5.1692137635887638</v>
      </c>
      <c r="AI101" s="52">
        <f>AI100+estimation_growth!AI101</f>
        <v>4.8533607260567715</v>
      </c>
      <c r="AM101">
        <f>AM100*(1+0.9*estimation_growth!F101+0.1*estimation_growth!G101)</f>
        <v>160.65251930593024</v>
      </c>
      <c r="AN101">
        <f>AM100*(1+0.96*estimation_growth!O101+0.04*estimation_growth!P101)</f>
        <v>161.10281709285081</v>
      </c>
      <c r="AO101" s="52">
        <f t="shared" si="7"/>
        <v>88.82052054253765</v>
      </c>
    </row>
    <row r="102" spans="1:41" x14ac:dyDescent="0.25">
      <c r="A102" t="s">
        <v>469</v>
      </c>
      <c r="B102">
        <f>B101+estimation_growth!B102</f>
        <v>5.2031021850813115</v>
      </c>
      <c r="C102">
        <f>C101+estimation_growth!C102</f>
        <v>5.2791373032958919</v>
      </c>
      <c r="D102">
        <f>D101+estimation_growth!D102</f>
        <v>5.4172545915146495</v>
      </c>
      <c r="E102">
        <f>E101+estimation_growth!E102</f>
        <v>4.7939742849715241</v>
      </c>
      <c r="F102">
        <f>estimation_growth!F102</f>
        <v>9.1487123251354774E-5</v>
      </c>
      <c r="G102">
        <f>estimation_growth!G102</f>
        <v>-4.9080482069570053E-2</v>
      </c>
      <c r="H102">
        <f>estimation_growth!H102</f>
        <v>4.431446492827007E-3</v>
      </c>
      <c r="I102" s="60">
        <f>estimation_growth!I102</f>
        <v>2.7488663523400625E-4</v>
      </c>
      <c r="J102" s="61">
        <f>estimation_growth!J102</f>
        <v>4.8890290884908705E-3</v>
      </c>
      <c r="K102">
        <f>K101+estimation_growth!K102</f>
        <v>5.122477394444708</v>
      </c>
      <c r="L102">
        <f>L101+estimation_growth!L102</f>
        <v>5.1212715322165439</v>
      </c>
      <c r="M102">
        <f>M101+estimation_growth!M102</f>
        <v>4.9401569629915389</v>
      </c>
      <c r="N102">
        <f>N101+estimation_growth!N102</f>
        <v>4.7129880897020255</v>
      </c>
      <c r="O102">
        <f>estimation_growth!O102</f>
        <v>3.5587401025425429E-3</v>
      </c>
      <c r="P102">
        <f>estimation_growth!P102</f>
        <v>-2.579842429821309E-2</v>
      </c>
      <c r="Q102">
        <f>estimation_growth!Q102</f>
        <v>-4.3676067786792836E-4</v>
      </c>
      <c r="R102">
        <f>estimation_growth!R102</f>
        <v>1.1927699645495338E-3</v>
      </c>
      <c r="S102" s="63">
        <f>estimation_growth!S102</f>
        <v>3.3197507883599986E-3</v>
      </c>
      <c r="T102" s="62">
        <f>'EU and others'!HU109</f>
        <v>7.0283971758679023E-2</v>
      </c>
      <c r="U102">
        <f>LN('Bond Portfolio data'!EJ181/AN102*AO102)</f>
        <v>9.0038567533655876</v>
      </c>
      <c r="V102">
        <f>LN('Bond Portfolio data'!EB181/AN102*AO102)</f>
        <v>9.3901099173293012</v>
      </c>
      <c r="W102">
        <f>LN('Bond Portfolio data'!S181/AM102)</f>
        <v>3.4785648784117318</v>
      </c>
      <c r="X102" s="52">
        <f>LN('Bond Portfolio data'!T181/AM102)</f>
        <v>3.9917158743030865</v>
      </c>
      <c r="Y102">
        <f>LN('Bond Portfolio data'!EJ181/'Bond Portfolio data'!EB181)</f>
        <v>-0.38625316396371356</v>
      </c>
      <c r="Z102">
        <f>LN('Bond Portfolio data'!S181/'Bond Portfolio data'!T181)</f>
        <v>-0.5131509958913546</v>
      </c>
      <c r="AA102" s="52">
        <f>LN('Bond Portfolio data'!EJ181/'Bond Portfolio data'!S181)</f>
        <v>0.9779691633888713</v>
      </c>
      <c r="AB102">
        <f>LN('Bond Portfolio data'!F181/AM102)</f>
        <v>2.0543245057298818</v>
      </c>
      <c r="AC102">
        <f>LN('Bond Portfolio data'!G181/AM102)</f>
        <v>3.5326898572456811</v>
      </c>
      <c r="AD102">
        <f>LN('Bond Portfolio data'!W181/AM102)</f>
        <v>3.2032181064637326</v>
      </c>
      <c r="AE102" s="52">
        <f>LN('Bond Portfolio data'!X181/AM102)</f>
        <v>2.9923184833557452</v>
      </c>
      <c r="AF102">
        <f>LN('Bond Portfolio data'!F181/'Bond Portfolio data'!G181)</f>
        <v>-1.4783653515157991</v>
      </c>
      <c r="AG102" s="52">
        <f>LN('Bond Portfolio data'!W181/'Bond Portfolio data'!X181)</f>
        <v>0.21089962310798774</v>
      </c>
      <c r="AH102">
        <f>AH101+estimation_growth!AH102</f>
        <v>5.1796802416462748</v>
      </c>
      <c r="AI102" s="52">
        <f>AI101+estimation_growth!AI102</f>
        <v>4.8596787533913322</v>
      </c>
      <c r="AM102">
        <f>AM101*(1+0.9*estimation_growth!F102+0.1*estimation_growth!G102)</f>
        <v>159.87725686975861</v>
      </c>
      <c r="AN102">
        <f>AM101*(1+0.96*estimation_growth!O102+0.04*estimation_growth!P102)</f>
        <v>161.03558777213235</v>
      </c>
      <c r="AO102" s="52">
        <f t="shared" si="7"/>
        <v>95.063179499940532</v>
      </c>
    </row>
    <row r="103" spans="1:41" x14ac:dyDescent="0.25">
      <c r="A103" t="s">
        <v>470</v>
      </c>
      <c r="B103">
        <f>B102+estimation_growth!B103</f>
        <v>5.2095476539203194</v>
      </c>
      <c r="C103">
        <f>C102+estimation_growth!C103</f>
        <v>5.2862187421695772</v>
      </c>
      <c r="D103">
        <f>D102+estimation_growth!D103</f>
        <v>5.4196636002732816</v>
      </c>
      <c r="E103">
        <f>E102+estimation_growth!E103</f>
        <v>4.7950047447481499</v>
      </c>
      <c r="F103">
        <f>estimation_growth!F103</f>
        <v>5.5558486014390951E-3</v>
      </c>
      <c r="G103">
        <f>estimation_growth!G103</f>
        <v>-1.537078206312259E-2</v>
      </c>
      <c r="H103">
        <f>estimation_growth!H103</f>
        <v>1.1689960682281786E-2</v>
      </c>
      <c r="I103" s="60">
        <f>estimation_growth!I103</f>
        <v>2.9986509442214704E-4</v>
      </c>
      <c r="J103" s="61">
        <f>estimation_growth!J103</f>
        <v>5.3814046730773502E-3</v>
      </c>
      <c r="K103">
        <f>K102+estimation_growth!K103</f>
        <v>5.1258310463374475</v>
      </c>
      <c r="L103">
        <f>L102+estimation_growth!L103</f>
        <v>5.123899273265283</v>
      </c>
      <c r="M103">
        <f>M102+estimation_growth!M103</f>
        <v>4.9403369495642311</v>
      </c>
      <c r="N103">
        <f>N102+estimation_growth!N103</f>
        <v>4.7156936520018373</v>
      </c>
      <c r="O103">
        <f>estimation_growth!O103</f>
        <v>3.5018223214266881E-3</v>
      </c>
      <c r="P103">
        <f>estimation_growth!P103</f>
        <v>5.3079844893062743E-3</v>
      </c>
      <c r="Q103">
        <f>estimation_growth!Q103</f>
        <v>5.1119114779549051E-3</v>
      </c>
      <c r="R103">
        <f>estimation_growth!R103</f>
        <v>1.1386877261547745E-3</v>
      </c>
      <c r="S103" s="63">
        <f>estimation_growth!S103</f>
        <v>3.5288809463083215E-3</v>
      </c>
      <c r="T103" s="62">
        <f>'EU and others'!HU110</f>
        <v>1.2253757689933167E-2</v>
      </c>
      <c r="U103">
        <f>LN('Bond Portfolio data'!EJ182/AN103*AO103)</f>
        <v>9.0410668347671912</v>
      </c>
      <c r="V103">
        <f>LN('Bond Portfolio data'!EB182/AN103*AO103)</f>
        <v>9.4051040207446732</v>
      </c>
      <c r="W103">
        <f>LN('Bond Portfolio data'!S182/AM103)</f>
        <v>3.4531461235394461</v>
      </c>
      <c r="X103" s="52">
        <f>LN('Bond Portfolio data'!T182/AM103)</f>
        <v>4.0051228521943063</v>
      </c>
      <c r="Y103">
        <f>LN('Bond Portfolio data'!EJ182/'Bond Portfolio data'!EB182)</f>
        <v>-0.3640371859774823</v>
      </c>
      <c r="Z103">
        <f>LN('Bond Portfolio data'!S182/'Bond Portfolio data'!T182)</f>
        <v>-0.55197672865486047</v>
      </c>
      <c r="AA103" s="52">
        <f>LN('Bond Portfolio data'!EJ182/'Bond Portfolio data'!S182)</f>
        <v>1.0213101996512493</v>
      </c>
      <c r="AB103">
        <f>LN('Bond Portfolio data'!F182/AM103)</f>
        <v>2.0777504979955497</v>
      </c>
      <c r="AC103">
        <f>LN('Bond Portfolio data'!G182/AM103)</f>
        <v>3.5276816405503166</v>
      </c>
      <c r="AD103">
        <f>LN('Bond Portfolio data'!W182/AM103)</f>
        <v>3.1618045823432759</v>
      </c>
      <c r="AE103" s="52">
        <f>LN('Bond Portfolio data'!X182/AM103)</f>
        <v>3.0365679469310041</v>
      </c>
      <c r="AF103">
        <f>LN('Bond Portfolio data'!F182/'Bond Portfolio data'!G182)</f>
        <v>-1.4499311425547667</v>
      </c>
      <c r="AG103" s="52">
        <f>LN('Bond Portfolio data'!W182/'Bond Portfolio data'!X182)</f>
        <v>0.12523663541227181</v>
      </c>
      <c r="AH103">
        <f>AH102+estimation_growth!AH103</f>
        <v>5.1853594279211555</v>
      </c>
      <c r="AI103" s="52">
        <f>AI102+estimation_growth!AI103</f>
        <v>4.8675899940538505</v>
      </c>
      <c r="AM103">
        <f>AM102*(1+0.9*estimation_growth!F103+0.1*estimation_growth!G103)</f>
        <v>160.43094147312272</v>
      </c>
      <c r="AN103">
        <f>AM102*(1+0.96*estimation_growth!O103+0.04*estimation_growth!P103)</f>
        <v>160.4486691866681</v>
      </c>
      <c r="AO103" s="52">
        <f t="shared" si="7"/>
        <v>96.228060666767419</v>
      </c>
    </row>
    <row r="104" spans="1:41" x14ac:dyDescent="0.25">
      <c r="A104" t="s">
        <v>471</v>
      </c>
      <c r="B104">
        <f>B103+estimation_growth!B104</f>
        <v>5.2144640337509269</v>
      </c>
      <c r="C104">
        <f>C103+estimation_growth!C104</f>
        <v>5.2928684377546933</v>
      </c>
      <c r="D104">
        <f>D103+estimation_growth!D104</f>
        <v>5.4247071769397159</v>
      </c>
      <c r="E104">
        <f>E103+estimation_growth!E104</f>
        <v>4.7949183757803304</v>
      </c>
      <c r="F104">
        <f>estimation_growth!F104</f>
        <v>3.0339939339159017E-3</v>
      </c>
      <c r="G104">
        <f>estimation_growth!G104</f>
        <v>-1.2932636125156272E-2</v>
      </c>
      <c r="H104">
        <f>estimation_growth!H104</f>
        <v>7.0428664935455743E-3</v>
      </c>
      <c r="I104" s="60">
        <f>estimation_growth!I104</f>
        <v>3.4981639991826796E-4</v>
      </c>
      <c r="J104" s="61">
        <f>estimation_growth!J104</f>
        <v>5.504385605845874E-3</v>
      </c>
      <c r="K104">
        <f>K103+estimation_growth!K104</f>
        <v>5.1304366938682957</v>
      </c>
      <c r="L104">
        <f>L103+estimation_growth!L104</f>
        <v>5.1302418134464132</v>
      </c>
      <c r="M104">
        <f>M103+estimation_growth!M104</f>
        <v>4.9434051858943979</v>
      </c>
      <c r="N104">
        <f>N103+estimation_growth!N104</f>
        <v>4.7200781353927344</v>
      </c>
      <c r="O104">
        <f>estimation_growth!O104</f>
        <v>2.1147508622734222E-3</v>
      </c>
      <c r="P104">
        <f>estimation_growth!P104</f>
        <v>-9.8104024271915367E-3</v>
      </c>
      <c r="Q104">
        <f>estimation_growth!Q104</f>
        <v>4.4212291104849272E-3</v>
      </c>
      <c r="R104">
        <f>estimation_growth!R104</f>
        <v>1.0728385081002489E-3</v>
      </c>
      <c r="S104" s="63">
        <f>estimation_growth!S104</f>
        <v>3.6645783966784418E-3</v>
      </c>
      <c r="T104" s="62">
        <f>'EU and others'!HU111</f>
        <v>5.6458503073341373E-3</v>
      </c>
      <c r="U104">
        <f>LN('Bond Portfolio data'!EJ183/AN104*AO104)</f>
        <v>9.0521760229935975</v>
      </c>
      <c r="V104">
        <f>LN('Bond Portfolio data'!EB183/AN104*AO104)</f>
        <v>9.4302251812302291</v>
      </c>
      <c r="W104">
        <f>LN('Bond Portfolio data'!S183/AM104)</f>
        <v>3.4368445639324117</v>
      </c>
      <c r="X104" s="52">
        <f>LN('Bond Portfolio data'!T183/AM104)</f>
        <v>4.0238280425827524</v>
      </c>
      <c r="Y104">
        <f>LN('Bond Portfolio data'!EJ183/'Bond Portfolio data'!EB183)</f>
        <v>-0.37804915823663165</v>
      </c>
      <c r="Z104">
        <f>LN('Bond Portfolio data'!S183/'Bond Portfolio data'!T183)</f>
        <v>-0.5869834786503404</v>
      </c>
      <c r="AA104" s="52">
        <f>LN('Bond Portfolio data'!EJ183/'Bond Portfolio data'!S183)</f>
        <v>1.0431805869029653</v>
      </c>
      <c r="AB104">
        <f>LN('Bond Portfolio data'!F183/AM104)</f>
        <v>2.0745206321184093</v>
      </c>
      <c r="AC104">
        <f>LN('Bond Portfolio data'!G183/AM104)</f>
        <v>3.5220827961995207</v>
      </c>
      <c r="AD104">
        <f>LN('Bond Portfolio data'!W183/AM104)</f>
        <v>3.1410429405079858</v>
      </c>
      <c r="AE104" s="52">
        <f>LN('Bond Portfolio data'!X183/AM104)</f>
        <v>3.0937602476939734</v>
      </c>
      <c r="AF104">
        <f>LN('Bond Portfolio data'!F183/'Bond Portfolio data'!G183)</f>
        <v>-1.4475621640811116</v>
      </c>
      <c r="AG104" s="52">
        <f>LN('Bond Portfolio data'!W183/'Bond Portfolio data'!X183)</f>
        <v>4.7282692814012907E-2</v>
      </c>
      <c r="AH104">
        <f>AH103+estimation_growth!AH104</f>
        <v>5.1917520122895668</v>
      </c>
      <c r="AI104" s="52">
        <f>AI103+estimation_growth!AI104</f>
        <v>4.8723345095425499</v>
      </c>
      <c r="AM104">
        <f>AM103*(1+0.9*estimation_growth!F104+0.1*estimation_growth!G104)</f>
        <v>160.66153382711158</v>
      </c>
      <c r="AN104">
        <f>AM103*(1+0.96*estimation_growth!O104+0.04*estimation_growth!P104)</f>
        <v>160.69368640216072</v>
      </c>
      <c r="AO104" s="52">
        <f t="shared" si="7"/>
        <v>96.771349892657071</v>
      </c>
    </row>
    <row r="105" spans="1:41" x14ac:dyDescent="0.25">
      <c r="A105" t="s">
        <v>472</v>
      </c>
      <c r="B105">
        <f>B104+estimation_growth!B105</f>
        <v>5.2166373141944913</v>
      </c>
      <c r="C105">
        <f>C104+estimation_growth!C105</f>
        <v>5.2984852355399354</v>
      </c>
      <c r="D105">
        <f>D104+estimation_growth!D105</f>
        <v>5.4188612419947271</v>
      </c>
      <c r="E105">
        <f>E104+estimation_growth!E105</f>
        <v>4.7999972519399616</v>
      </c>
      <c r="F105">
        <f>estimation_growth!F105</f>
        <v>2.2739945565595221E-3</v>
      </c>
      <c r="G105">
        <f>estimation_growth!G105</f>
        <v>-2.3547219008073661E-2</v>
      </c>
      <c r="H105">
        <f>estimation_growth!H105</f>
        <v>7.6842487934687398E-3</v>
      </c>
      <c r="I105" s="60">
        <f>estimation_growth!I105</f>
        <v>3.9976022375398657E-4</v>
      </c>
      <c r="J105" s="61">
        <f>estimation_growth!J105</f>
        <v>5.4306024616159743E-3</v>
      </c>
      <c r="K105">
        <f>K104+estimation_growth!K105</f>
        <v>5.1335213689843755</v>
      </c>
      <c r="L105">
        <f>L104+estimation_growth!L105</f>
        <v>5.1323468034608988</v>
      </c>
      <c r="M105">
        <f>M104+estimation_growth!M105</f>
        <v>4.9492621711199298</v>
      </c>
      <c r="N105">
        <f>N104+estimation_growth!N105</f>
        <v>4.7250176333993208</v>
      </c>
      <c r="O105">
        <f>estimation_growth!O105</f>
        <v>1.5711820528339149E-3</v>
      </c>
      <c r="P105">
        <f>estimation_growth!P105</f>
        <v>-2.0479358896924493E-2</v>
      </c>
      <c r="Q105">
        <f>estimation_growth!Q105</f>
        <v>3.4713191083940251E-3</v>
      </c>
      <c r="R105">
        <f>estimation_growth!R105</f>
        <v>9.4900623944438323E-4</v>
      </c>
      <c r="S105" s="63">
        <f>estimation_growth!S105</f>
        <v>3.2310126420542762E-3</v>
      </c>
      <c r="T105" s="62">
        <f>'EU and others'!HU112</f>
        <v>1.0968597925511681E-2</v>
      </c>
      <c r="U105">
        <f>LN('Bond Portfolio data'!EJ184/AN105*AO105)</f>
        <v>9.0609627124123691</v>
      </c>
      <c r="V105">
        <f>LN('Bond Portfolio data'!EB184/AN105*AO105)</f>
        <v>9.448663070359526</v>
      </c>
      <c r="W105">
        <f>LN('Bond Portfolio data'!S184/AM105)</f>
        <v>3.4150174019699593</v>
      </c>
      <c r="X105" s="52">
        <f>LN('Bond Portfolio data'!T184/AM105)</f>
        <v>4.0459447987968558</v>
      </c>
      <c r="Y105">
        <f>LN('Bond Portfolio data'!EJ184/'Bond Portfolio data'!EB184)</f>
        <v>-0.38770035794715718</v>
      </c>
      <c r="Z105">
        <f>LN('Bond Portfolio data'!S184/'Bond Portfolio data'!T184)</f>
        <v>-0.63092739682689658</v>
      </c>
      <c r="AA105" s="52">
        <f>LN('Bond Portfolio data'!EJ184/'Bond Portfolio data'!S184)</f>
        <v>1.0636825503391849</v>
      </c>
      <c r="AB105">
        <f>LN('Bond Portfolio data'!F184/AM105)</f>
        <v>2.0961345164140655</v>
      </c>
      <c r="AC105">
        <f>LN('Bond Portfolio data'!G184/AM105)</f>
        <v>3.5194807845872629</v>
      </c>
      <c r="AD105">
        <f>LN('Bond Portfolio data'!W184/AM105)</f>
        <v>3.1038157131616328</v>
      </c>
      <c r="AE105" s="52">
        <f>LN('Bond Portfolio data'!X184/AM105)</f>
        <v>3.1526624508989247</v>
      </c>
      <c r="AF105">
        <f>LN('Bond Portfolio data'!F184/'Bond Portfolio data'!G184)</f>
        <v>-1.4233462681731976</v>
      </c>
      <c r="AG105" s="52">
        <f>LN('Bond Portfolio data'!W184/'Bond Portfolio data'!X184)</f>
        <v>-4.8846737737291999E-2</v>
      </c>
      <c r="AH105">
        <f>AH104+estimation_growth!AH105</f>
        <v>5.1955255106720903</v>
      </c>
      <c r="AI105" s="52">
        <f>AI104+estimation_growth!AI105</f>
        <v>4.8748534460204915</v>
      </c>
      <c r="AM105">
        <f>AM104*(1+0.9*estimation_growth!F105+0.1*estimation_growth!G105)</f>
        <v>160.61202970282582</v>
      </c>
      <c r="AN105">
        <f>AM104*(1+0.96*estimation_growth!O105+0.04*estimation_growth!P105)</f>
        <v>160.77225539641327</v>
      </c>
      <c r="AO105" s="52">
        <f t="shared" si="7"/>
        <v>97.832795920338626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3"/>
  <sheetViews>
    <sheetView tabSelected="1" workbookViewId="0">
      <pane xSplit="1" ySplit="1" topLeftCell="Z64" activePane="bottomRight" state="frozen"/>
      <selection pane="topRight" activeCell="B1" sqref="B1"/>
      <selection pane="bottomLeft" activeCell="A2" sqref="A2"/>
      <selection pane="bottomRight" activeCell="AN72" sqref="AN72"/>
    </sheetView>
  </sheetViews>
  <sheetFormatPr defaultRowHeight="15" x14ac:dyDescent="0.25"/>
  <cols>
    <col min="1" max="1" width="14.7109375" bestFit="1" customWidth="1"/>
    <col min="2" max="2" width="11.28515625" bestFit="1" customWidth="1"/>
    <col min="3" max="5" width="12.85546875" bestFit="1" customWidth="1"/>
    <col min="6" max="6" width="12.140625" bestFit="1" customWidth="1"/>
    <col min="7" max="8" width="12.85546875" bestFit="1" customWidth="1"/>
    <col min="9" max="9" width="12.140625" bestFit="1" customWidth="1"/>
    <col min="10" max="10" width="10.5703125" style="52" bestFit="1" customWidth="1"/>
    <col min="11" max="16" width="12.7109375" bestFit="1" customWidth="1"/>
    <col min="17" max="18" width="12" bestFit="1" customWidth="1"/>
    <col min="19" max="19" width="12" style="52" bestFit="1" customWidth="1"/>
    <col min="20" max="20" width="12.7109375" style="52" bestFit="1" customWidth="1"/>
    <col min="21" max="23" width="12" customWidth="1"/>
    <col min="24" max="24" width="12" style="52" customWidth="1"/>
    <col min="25" max="26" width="12" customWidth="1"/>
    <col min="27" max="27" width="12" style="52" customWidth="1"/>
    <col min="28" max="30" width="12" customWidth="1"/>
    <col min="31" max="31" width="12" style="52" customWidth="1"/>
    <col min="32" max="32" width="12" customWidth="1"/>
    <col min="33" max="33" width="12.7109375" style="52" bestFit="1" customWidth="1"/>
    <col min="34" max="34" width="12" customWidth="1"/>
    <col min="35" max="35" width="12" style="52" customWidth="1"/>
    <col min="36" max="37" width="12" style="63" customWidth="1"/>
    <col min="38" max="38" width="12" style="64" customWidth="1"/>
    <col min="39" max="40" width="12" bestFit="1" customWidth="1"/>
  </cols>
  <sheetData>
    <row r="1" spans="1:40" x14ac:dyDescent="0.25">
      <c r="B1" t="s">
        <v>337</v>
      </c>
      <c r="C1" t="s">
        <v>905</v>
      </c>
      <c r="D1" t="s">
        <v>338</v>
      </c>
      <c r="E1" t="s">
        <v>339</v>
      </c>
      <c r="F1" t="s">
        <v>341</v>
      </c>
      <c r="G1" t="s">
        <v>342</v>
      </c>
      <c r="H1" t="s">
        <v>343</v>
      </c>
      <c r="I1" t="s">
        <v>340</v>
      </c>
      <c r="J1" s="52" t="s">
        <v>336</v>
      </c>
      <c r="K1" t="s">
        <v>327</v>
      </c>
      <c r="L1" t="s">
        <v>328</v>
      </c>
      <c r="M1" t="s">
        <v>329</v>
      </c>
      <c r="N1" t="s">
        <v>330</v>
      </c>
      <c r="O1" t="s">
        <v>332</v>
      </c>
      <c r="P1" t="s">
        <v>333</v>
      </c>
      <c r="Q1" t="s">
        <v>334</v>
      </c>
      <c r="R1" t="s">
        <v>331</v>
      </c>
      <c r="S1" s="52" t="s">
        <v>335</v>
      </c>
      <c r="T1" s="52" t="s">
        <v>363</v>
      </c>
      <c r="U1" s="1" t="s">
        <v>853</v>
      </c>
      <c r="V1" s="1" t="s">
        <v>854</v>
      </c>
      <c r="W1" s="1" t="s">
        <v>855</v>
      </c>
      <c r="X1" s="65" t="s">
        <v>856</v>
      </c>
      <c r="Y1" t="s">
        <v>850</v>
      </c>
      <c r="Z1" t="s">
        <v>852</v>
      </c>
      <c r="AA1" s="52" t="s">
        <v>862</v>
      </c>
      <c r="AB1" s="1" t="s">
        <v>857</v>
      </c>
      <c r="AC1" s="1" t="s">
        <v>859</v>
      </c>
      <c r="AD1" s="1" t="s">
        <v>858</v>
      </c>
      <c r="AE1" s="65" t="s">
        <v>860</v>
      </c>
      <c r="AF1" t="s">
        <v>851</v>
      </c>
      <c r="AG1" s="52" t="s">
        <v>739</v>
      </c>
      <c r="AH1" t="s">
        <v>877</v>
      </c>
      <c r="AI1" s="52" t="s">
        <v>878</v>
      </c>
      <c r="AJ1" s="63" t="s">
        <v>884</v>
      </c>
      <c r="AK1" s="63" t="s">
        <v>883</v>
      </c>
      <c r="AM1" t="s">
        <v>740</v>
      </c>
      <c r="AN1" t="s">
        <v>741</v>
      </c>
    </row>
    <row r="2" spans="1:40" x14ac:dyDescent="0.25">
      <c r="A2" t="s">
        <v>712</v>
      </c>
      <c r="B2" s="57">
        <f>(LN(US!B176)-LN(US!B175))</f>
        <v>1.0889399799268062E-2</v>
      </c>
      <c r="C2" s="57">
        <f>(LN(US!C176)-LN(US!C175))</f>
        <v>8.5543417325641968E-3</v>
      </c>
      <c r="D2" s="57">
        <f>(LN(US!D176)-LN(US!D175))</f>
        <v>9.7322443995269126E-3</v>
      </c>
      <c r="E2" s="57">
        <f>(LN(US!L176)-LN(US!L175)+LN(US!M176)-LN(US!M175))</f>
        <v>8.2068734948670397E-3</v>
      </c>
      <c r="F2" s="57">
        <f>(LN(US!F176)-LN(US!F175))</f>
        <v>1.0980310835453366E-2</v>
      </c>
      <c r="G2" s="57">
        <f>(LN(US!G176)-LN(US!G175))</f>
        <v>1.3452750738140118E-2</v>
      </c>
      <c r="H2" s="57">
        <f>(LN(US!K176)-LN(US!K175))</f>
        <v>2.0387728086837864E-2</v>
      </c>
      <c r="I2" s="58">
        <f>((US!I176/100 + 1)^(1/4) - 1)</f>
        <v>2.0015981411193762E-2</v>
      </c>
      <c r="J2" s="59">
        <f>((US!H176/100 + 1)^(1/4) - 1)</f>
        <v>2.0416213953703188E-2</v>
      </c>
      <c r="K2">
        <f>'EU and others'!HN9</f>
        <v>6.3722154093720975E-3</v>
      </c>
      <c r="L2">
        <f>'EU and others'!HO9</f>
        <v>4.7462977059594263E-3</v>
      </c>
      <c r="M2">
        <f>'EU and others'!HP9</f>
        <v>1.5934530930280646E-2</v>
      </c>
      <c r="N2">
        <f>'EU and others'!HQ9</f>
        <v>4.5662381962070543E-3</v>
      </c>
      <c r="O2">
        <f>'EU and others'!HR9</f>
        <v>1.0452192483283275E-2</v>
      </c>
      <c r="P2">
        <f>'EU and others'!HS9</f>
        <v>8.6616683595836588E-3</v>
      </c>
      <c r="R2">
        <f>(('EU and others'!ET9/100 + 1)^(1/4) - 1)</f>
        <v>2.3918982672834099E-2</v>
      </c>
      <c r="S2" s="52">
        <f>(('EU and others'!FE9/100 + 1)^(1/4) - 1)</f>
        <v>2.3615584272795864E-2</v>
      </c>
      <c r="T2" s="52">
        <f>'EU and others'!HU9</f>
        <v>-1.237541331901092E-2</v>
      </c>
      <c r="W2">
        <f>LN('Bond Portfolio data'!S81/'Bond Portfolio data'!S80)</f>
        <v>5.057783253033727E-2</v>
      </c>
      <c r="X2" s="52">
        <f>LN('Bond Portfolio data'!T81/'Bond Portfolio data'!T80)</f>
        <v>-7.3933738306394591E-3</v>
      </c>
      <c r="Y2">
        <f>LN('Bond Portfolio data'!EJ81/'Bond Portfolio data'!EB81)</f>
        <v>-0.7646554156508274</v>
      </c>
      <c r="Z2">
        <f>LN('Bond Portfolio data'!S81/'Bond Portfolio data'!T81)</f>
        <v>-0.74934215404039883</v>
      </c>
      <c r="AA2" s="52">
        <f>LN('Bond Portfolio data'!EJ81/'Bond Portfolio data'!S81)</f>
        <v>0.68469397292393552</v>
      </c>
      <c r="AB2">
        <f>LN('Bond Portfolio data'!F81/'Bond Portfolio data'!F80)</f>
        <v>-4.8066733353498885E-3</v>
      </c>
      <c r="AC2">
        <f>LN('Bond Portfolio data'!G81/'Bond Portfolio data'!G80)</f>
        <v>-1.4321556893343855E-2</v>
      </c>
      <c r="AD2">
        <f>LN('Bond Portfolio data'!W81/'Bond Portfolio data'!W80)</f>
        <v>6.6142127128355307E-2</v>
      </c>
      <c r="AE2" s="52">
        <f>LN('Bond Portfolio data'!X81/'Bond Portfolio data'!X80)</f>
        <v>-5.1917979404640562E-3</v>
      </c>
      <c r="AF2">
        <f>LN('Bond Portfolio data'!F81/'Bond Portfolio data'!G81)</f>
        <v>-0.86837981942696252</v>
      </c>
      <c r="AG2" s="52">
        <f>LN('Bond Portfolio data'!W81/'Bond Portfolio data'!X81)</f>
        <v>-0.71445816629246051</v>
      </c>
      <c r="AH2">
        <f>'EU and others'!HV9/100</f>
        <v>1.1791612708364173E-2</v>
      </c>
      <c r="AI2" s="52">
        <f>LN(US!E176)-LN(US!E175)</f>
        <v>1.5600798522908299E-2</v>
      </c>
      <c r="AM2">
        <f>LN('Bond Portfolio data'!EJ81/'Bond Portfolio data'!F81)</f>
        <v>2.2295648758566511</v>
      </c>
      <c r="AN2">
        <f>LN('Bond Portfolio data'!EB81/'Bond Portfolio data'!G81)</f>
        <v>2.1258404720805162</v>
      </c>
    </row>
    <row r="3" spans="1:40" x14ac:dyDescent="0.25">
      <c r="A3" t="s">
        <v>713</v>
      </c>
      <c r="B3" s="57">
        <f>(LN(US!B177)-LN(US!B176))</f>
        <v>3.8597165403366773E-3</v>
      </c>
      <c r="C3" s="57">
        <f>(LN(US!C177)-LN(US!C176))</f>
        <v>3.1230451228978495E-3</v>
      </c>
      <c r="D3" s="57">
        <f>(LN(US!D177)-LN(US!D176))</f>
        <v>3.1491104023384509E-4</v>
      </c>
      <c r="E3" s="57">
        <f>(LN(US!L177)-LN(US!L176)+LN(US!M177)-LN(US!M176))</f>
        <v>-6.7632470264289424E-3</v>
      </c>
      <c r="F3" s="57">
        <f>(LN(US!F177)-LN(US!F176))</f>
        <v>1.0259909735895967E-2</v>
      </c>
      <c r="G3" s="57">
        <f>(LN(US!G177)-LN(US!G176))</f>
        <v>-2.5242226059004835E-2</v>
      </c>
      <c r="H3" s="57">
        <f>(LN(US!K177)-LN(US!K176))</f>
        <v>2.0563198549162554E-2</v>
      </c>
      <c r="I3" s="58">
        <f>((US!I177/100 + 1)^(1/4) - 1)</f>
        <v>1.999242364401721E-2</v>
      </c>
      <c r="J3" s="59">
        <f>((US!H177/100 + 1)^(1/4) - 1)</f>
        <v>2.1027424897966052E-2</v>
      </c>
      <c r="K3">
        <f>'EU and others'!HN10</f>
        <v>1.0944967533798649E-2</v>
      </c>
      <c r="L3">
        <f>'EU and others'!HO10</f>
        <v>1.3083474230703322E-2</v>
      </c>
      <c r="M3">
        <f>'EU and others'!HP10</f>
        <v>-2.2075100661266378E-3</v>
      </c>
      <c r="N3">
        <f>'EU and others'!HQ10</f>
        <v>5.8349175812041276E-3</v>
      </c>
      <c r="O3">
        <f>'EU and others'!HR10</f>
        <v>1.2815720939378224E-2</v>
      </c>
      <c r="P3">
        <f>'EU and others'!HS10</f>
        <v>-9.2791565723748803E-4</v>
      </c>
      <c r="Q3">
        <f>'EU and others'!HT10</f>
        <v>1.8290625216260813E-2</v>
      </c>
      <c r="R3">
        <f>(('EU and others'!ET10/100 + 1)^(1/4) - 1)</f>
        <v>2.364551469853593E-2</v>
      </c>
      <c r="S3" s="52">
        <f>(('EU and others'!FE10/100 + 1)^(1/4) - 1)</f>
        <v>2.3814397234255491E-2</v>
      </c>
      <c r="T3" s="52">
        <f>'EU and others'!HU10</f>
        <v>3.6248196323234389E-3</v>
      </c>
      <c r="U3">
        <f>LN('Bond Portfolio data'!EJ82/'Bond Portfolio data'!EJ81)</f>
        <v>-1.2013219554838304E-2</v>
      </c>
      <c r="V3">
        <f>LN('Bond Portfolio data'!EB82/'Bond Portfolio data'!EB81)</f>
        <v>-1.6913183529499016E-2</v>
      </c>
      <c r="W3">
        <f>LN('Bond Portfolio data'!S82/'Bond Portfolio data'!S81)</f>
        <v>2.2886798337670052E-2</v>
      </c>
      <c r="X3" s="52">
        <f>LN('Bond Portfolio data'!T82/'Bond Portfolio data'!T81)</f>
        <v>2.1397114750643827E-2</v>
      </c>
      <c r="Y3">
        <f>LN('Bond Portfolio data'!EJ82/'Bond Portfolio data'!EB82)</f>
        <v>-0.75975545167616665</v>
      </c>
      <c r="Z3">
        <f>LN('Bond Portfolio data'!S82/'Bond Portfolio data'!T82)</f>
        <v>-0.74785247045337289</v>
      </c>
      <c r="AA3" s="52">
        <f>LN('Bond Portfolio data'!EJ82/'Bond Portfolio data'!S82)</f>
        <v>0.64979395503142723</v>
      </c>
      <c r="AB3">
        <f>LN('Bond Portfolio data'!F82/'Bond Portfolio data'!F81)</f>
        <v>5.4607153310080439E-2</v>
      </c>
      <c r="AC3">
        <f>LN('Bond Portfolio data'!G82/'Bond Portfolio data'!G81)</f>
        <v>1.1157002054620105E-2</v>
      </c>
      <c r="AD3">
        <f>LN('Bond Portfolio data'!W82/'Bond Portfolio data'!W81)</f>
        <v>1.4108045544709378E-2</v>
      </c>
      <c r="AE3" s="52">
        <f>LN('Bond Portfolio data'!X82/'Bond Portfolio data'!X81)</f>
        <v>2.4614589828297107E-2</v>
      </c>
      <c r="AF3">
        <f>LN('Bond Portfolio data'!F82/'Bond Portfolio data'!G82)</f>
        <v>-0.82492966817150226</v>
      </c>
      <c r="AG3" s="52">
        <f>LN('Bond Portfolio data'!W82/'Bond Portfolio data'!X82)</f>
        <v>-0.72496471057604817</v>
      </c>
      <c r="AH3">
        <f>'EU and others'!HV10/100</f>
        <v>9.5324075877157004E-3</v>
      </c>
      <c r="AI3" s="52">
        <f>LN(US!E177)-LN(US!E176)</f>
        <v>2.4340782808796035E-3</v>
      </c>
      <c r="AJ3" s="63">
        <f>LN(estimation_level!AJ3/estimation_level!AJ2)</f>
        <v>3.1084138639933014E-3</v>
      </c>
      <c r="AK3" s="63">
        <f>LN(estimation_level!AK3/estimation_level!AK2)</f>
        <v>2.8169119006731368E-3</v>
      </c>
      <c r="AM3">
        <f>LN('Bond Portfolio data'!EJ82/'Bond Portfolio data'!F82)</f>
        <v>2.1629445029917327</v>
      </c>
      <c r="AN3">
        <f>LN('Bond Portfolio data'!EB82/'Bond Portfolio data'!G82)</f>
        <v>2.097770286496397</v>
      </c>
    </row>
    <row r="4" spans="1:40" x14ac:dyDescent="0.25">
      <c r="A4" t="s">
        <v>714</v>
      </c>
      <c r="B4" s="57">
        <f>(LN(US!B178)-LN(US!B177))</f>
        <v>2.4491250066738246E-4</v>
      </c>
      <c r="C4" s="57">
        <f>(LN(US!C178)-LN(US!C177))</f>
        <v>4.0261313033163049E-3</v>
      </c>
      <c r="D4" s="57">
        <f>(LN(US!D178)-LN(US!D177))</f>
        <v>-1.9714469973082238E-2</v>
      </c>
      <c r="E4" s="57">
        <f>(LN(US!L178)-LN(US!L177)+LN(US!M178)-LN(US!M177))</f>
        <v>-6.1684404068476084E-3</v>
      </c>
      <c r="F4" s="57">
        <f>(LN(US!F178)-LN(US!F177))</f>
        <v>8.8900117050165761E-3</v>
      </c>
      <c r="G4" s="57">
        <f>(LN(US!G178)-LN(US!G177))</f>
        <v>2.814247266480141E-2</v>
      </c>
      <c r="H4" s="57">
        <f>(LN(US!K178)-LN(US!K177))</f>
        <v>1.3946615258402684E-2</v>
      </c>
      <c r="I4" s="58">
        <f>((US!I178/100 + 1)^(1/4) - 1)</f>
        <v>1.9803902718557032E-2</v>
      </c>
      <c r="J4" s="59">
        <f>((US!H178/100 + 1)^(1/4) - 1)</f>
        <v>2.1074395682444402E-2</v>
      </c>
      <c r="K4">
        <f>'EU and others'!HN11</f>
        <v>7.6783709523874514E-3</v>
      </c>
      <c r="L4">
        <f>'EU and others'!HO11</f>
        <v>3.5212076567029253E-3</v>
      </c>
      <c r="M4">
        <f>'EU and others'!HP11</f>
        <v>5.7616361038092048E-3</v>
      </c>
      <c r="N4">
        <f>'EU and others'!HQ11</f>
        <v>-1.67124708523138E-4</v>
      </c>
      <c r="O4">
        <f>'EU and others'!HR11</f>
        <v>9.6263128651960673E-3</v>
      </c>
      <c r="P4">
        <f>'EU and others'!HS11</f>
        <v>-4.6287085834385792E-3</v>
      </c>
      <c r="Q4">
        <f>'EU and others'!HT11</f>
        <v>1.5289777395734082E-2</v>
      </c>
      <c r="R4">
        <f>(('EU and others'!ET11/100 + 1)^(1/4) - 1)</f>
        <v>2.3458380412326951E-2</v>
      </c>
      <c r="S4" s="52">
        <f>(('EU and others'!FE11/100 + 1)^(1/4) - 1)</f>
        <v>2.418274071327664E-2</v>
      </c>
      <c r="T4" s="52">
        <f>'EU and others'!HU11</f>
        <v>-5.9149638732395482E-2</v>
      </c>
      <c r="U4">
        <f>LN('Bond Portfolio data'!EJ83/'Bond Portfolio data'!EJ82)</f>
        <v>8.9002013558471926E-2</v>
      </c>
      <c r="V4">
        <f>LN('Bond Portfolio data'!EB83/'Bond Portfolio data'!EB82)</f>
        <v>7.7944299298606634E-2</v>
      </c>
      <c r="W4">
        <f>LN('Bond Portfolio data'!S83/'Bond Portfolio data'!S82)</f>
        <v>3.5912238453111034E-2</v>
      </c>
      <c r="X4" s="52">
        <f>LN('Bond Portfolio data'!T83/'Bond Portfolio data'!T82)</f>
        <v>2.1178530489100223E-2</v>
      </c>
      <c r="Y4">
        <f>LN('Bond Portfolio data'!EJ83/'Bond Portfolio data'!EB83)</f>
        <v>-0.7486977374163013</v>
      </c>
      <c r="Z4">
        <f>LN('Bond Portfolio data'!S83/'Bond Portfolio data'!T83)</f>
        <v>-0.73311876248936203</v>
      </c>
      <c r="AA4" s="52">
        <f>LN('Bond Portfolio data'!EJ83/'Bond Portfolio data'!S83)</f>
        <v>0.70288373013678807</v>
      </c>
      <c r="AB4">
        <f>LN('Bond Portfolio data'!F83/'Bond Portfolio data'!F82)</f>
        <v>2.8624737295390397E-2</v>
      </c>
      <c r="AC4">
        <f>LN('Bond Portfolio data'!G83/'Bond Portfolio data'!G82)</f>
        <v>3.4005992160506621E-2</v>
      </c>
      <c r="AD4">
        <f>LN('Bond Portfolio data'!W83/'Bond Portfolio data'!W82)</f>
        <v>3.7960684285918228E-2</v>
      </c>
      <c r="AE4" s="52">
        <f>LN('Bond Portfolio data'!X83/'Bond Portfolio data'!X82)</f>
        <v>1.7141221266955557E-2</v>
      </c>
      <c r="AF4">
        <f>LN('Bond Portfolio data'!F83/'Bond Portfolio data'!G83)</f>
        <v>-0.83031092303661846</v>
      </c>
      <c r="AG4" s="52">
        <f>LN('Bond Portfolio data'!W83/'Bond Portfolio data'!X83)</f>
        <v>-0.70414524755708541</v>
      </c>
      <c r="AH4">
        <f>'EU and others'!HV11/100</f>
        <v>5.4909395951507709E-3</v>
      </c>
      <c r="AI4" s="52">
        <f>LN(US!E178)-LN(US!E177)</f>
        <v>-5.8544056073017714E-4</v>
      </c>
      <c r="AJ4" s="63">
        <f>LN(estimation_level!AJ4/estimation_level!AJ3)</f>
        <v>3.5338409691328277E-3</v>
      </c>
      <c r="AK4" s="63">
        <f>LN(estimation_level!AK4/estimation_level!AK3)</f>
        <v>2.8142577546512362E-3</v>
      </c>
      <c r="AM4">
        <f>LN('Bond Portfolio data'!EJ83/'Bond Portfolio data'!F83)</f>
        <v>2.2233217792548139</v>
      </c>
      <c r="AN4">
        <f>LN('Bond Portfolio data'!EB83/'Bond Portfolio data'!G83)</f>
        <v>2.1417085936344971</v>
      </c>
    </row>
    <row r="5" spans="1:40" x14ac:dyDescent="0.25">
      <c r="A5" t="s">
        <v>715</v>
      </c>
      <c r="B5" s="57">
        <f>(LN(US!B179)-LN(US!B178))</f>
        <v>-8.5516945345069928E-3</v>
      </c>
      <c r="C5" s="57">
        <f>(LN(US!C179)-LN(US!C178))</f>
        <v>-7.59107163353967E-3</v>
      </c>
      <c r="D5" s="57">
        <f>(LN(US!D179)-LN(US!D178))</f>
        <v>-5.7243422553392875E-2</v>
      </c>
      <c r="E5" s="57">
        <f>(LN(US!L179)-LN(US!L178)+LN(US!M179)-LN(US!M178))</f>
        <v>-3.8549122288884519E-3</v>
      </c>
      <c r="F5" s="57">
        <f>(LN(US!F179)-LN(US!F178))</f>
        <v>7.5407078608149547E-3</v>
      </c>
      <c r="G5" s="57">
        <f>(LN(US!G179)-LN(US!G178))</f>
        <v>5.6754903292760339E-2</v>
      </c>
      <c r="H5" s="57">
        <f>(LN(US!K179)-LN(US!K178))</f>
        <v>8.2676898295246382E-3</v>
      </c>
      <c r="I5" s="58">
        <f>((US!I179/100 + 1)^(1/4) - 1)</f>
        <v>1.8812448480387767E-2</v>
      </c>
      <c r="J5" s="59">
        <f>((US!H179/100 + 1)^(1/4) - 1)</f>
        <v>2.0369152211899166E-2</v>
      </c>
      <c r="K5">
        <f>'EU and others'!HN12</f>
        <v>1.9468075221083514E-3</v>
      </c>
      <c r="L5">
        <f>'EU and others'!HO12</f>
        <v>6.4292255191325824E-4</v>
      </c>
      <c r="M5">
        <f>'EU and others'!HP12</f>
        <v>3.9754889738229608E-3</v>
      </c>
      <c r="N5">
        <f>'EU and others'!HQ12</f>
        <v>4.9326337095678494E-3</v>
      </c>
      <c r="O5">
        <f>'EU and others'!HR12</f>
        <v>1.0767912723239782E-2</v>
      </c>
      <c r="P5">
        <f>'EU and others'!HS12</f>
        <v>1.5896643692399771E-2</v>
      </c>
      <c r="Q5">
        <f>'EU and others'!HT12</f>
        <v>1.7035119255435126E-2</v>
      </c>
      <c r="R5">
        <f>(('EU and others'!ET12/100 + 1)^(1/4) - 1)</f>
        <v>2.3694661174447518E-2</v>
      </c>
      <c r="S5" s="52">
        <f>(('EU and others'!FE12/100 + 1)^(1/4) - 1)</f>
        <v>2.3805047544393165E-2</v>
      </c>
      <c r="T5" s="52">
        <f>'EU and others'!HU12</f>
        <v>-5.1876290627268867E-2</v>
      </c>
      <c r="U5">
        <f>LN('Bond Portfolio data'!EJ84/'Bond Portfolio data'!EJ83)</f>
        <v>0.10060738424706622</v>
      </c>
      <c r="V5">
        <f>LN('Bond Portfolio data'!EB84/'Bond Portfolio data'!EB83)</f>
        <v>0.1020536949625334</v>
      </c>
      <c r="W5">
        <f>LN('Bond Portfolio data'!S84/'Bond Portfolio data'!S83)</f>
        <v>6.0617312414570385E-2</v>
      </c>
      <c r="X5" s="52">
        <f>LN('Bond Portfolio data'!T84/'Bond Portfolio data'!T83)</f>
        <v>1.9688339141492515E-2</v>
      </c>
      <c r="Y5">
        <f>LN('Bond Portfolio data'!EJ84/'Bond Portfolio data'!EB84)</f>
        <v>-0.75014404813176827</v>
      </c>
      <c r="Z5">
        <f>LN('Bond Portfolio data'!S84/'Bond Portfolio data'!T84)</f>
        <v>-0.69218978921628405</v>
      </c>
      <c r="AA5" s="52">
        <f>LN('Bond Portfolio data'!EJ84/'Bond Portfolio data'!S84)</f>
        <v>0.74287380196928399</v>
      </c>
      <c r="AB5">
        <f>LN('Bond Portfolio data'!F84/'Bond Portfolio data'!F83)</f>
        <v>7.3067610375302156E-2</v>
      </c>
      <c r="AC5">
        <f>LN('Bond Portfolio data'!G84/'Bond Portfolio data'!G83)</f>
        <v>-4.3644208869527959E-3</v>
      </c>
      <c r="AD5">
        <f>LN('Bond Portfolio data'!W84/'Bond Portfolio data'!W83)</f>
        <v>5.7106027844958197E-2</v>
      </c>
      <c r="AE5" s="52">
        <f>LN('Bond Portfolio data'!X84/'Bond Portfolio data'!X83)</f>
        <v>2.7203361077811121E-2</v>
      </c>
      <c r="AF5">
        <f>LN('Bond Portfolio data'!F84/'Bond Portfolio data'!G84)</f>
        <v>-0.75287889177436351</v>
      </c>
      <c r="AG5" s="52">
        <f>LN('Bond Portfolio data'!W84/'Bond Portfolio data'!X84)</f>
        <v>-0.67424258078993837</v>
      </c>
      <c r="AH5">
        <f>'EU and others'!HV12/100</f>
        <v>8.3191293039400326E-3</v>
      </c>
      <c r="AI5" s="52">
        <f>LN(US!E179)-LN(US!E178)</f>
        <v>9.102997770916943E-3</v>
      </c>
      <c r="AJ5" s="63">
        <f>LN(estimation_level!AJ5/estimation_level!AJ4)</f>
        <v>3.5333262539596648E-3</v>
      </c>
      <c r="AK5" s="63">
        <f>LN(estimation_level!AK5/estimation_level!AK4)</f>
        <v>2.6159299952280696E-3</v>
      </c>
      <c r="AM5">
        <f>LN('Bond Portfolio data'!EJ84/'Bond Portfolio data'!F84)</f>
        <v>2.2508615531265783</v>
      </c>
      <c r="AN5">
        <f>LN('Bond Portfolio data'!EB84/'Bond Portfolio data'!G84)</f>
        <v>2.2481267094839832</v>
      </c>
    </row>
    <row r="6" spans="1:40" x14ac:dyDescent="0.25">
      <c r="A6" t="s">
        <v>373</v>
      </c>
      <c r="B6" s="57">
        <f>(LN(US!B180)-LN(US!B179))</f>
        <v>-4.7037728093624054E-3</v>
      </c>
      <c r="C6" s="57">
        <f>(LN(US!C180)-LN(US!C179))</f>
        <v>-3.453500762573114E-3</v>
      </c>
      <c r="D6" s="57">
        <f>(LN(US!D180)-LN(US!D179))</f>
        <v>-3.3892757335718393E-2</v>
      </c>
      <c r="E6" s="57">
        <f>(LN(US!L180)-LN(US!L179)+LN(US!M180)-LN(US!M179))</f>
        <v>-8.2072184152011118E-3</v>
      </c>
      <c r="F6" s="57">
        <f>(LN(US!F180)-LN(US!F179))</f>
        <v>9.9178258174470457E-3</v>
      </c>
      <c r="G6" s="57">
        <f>(LN(US!G180)-LN(US!G179))</f>
        <v>-3.8784640640741941E-2</v>
      </c>
      <c r="H6" s="57">
        <f>(LN(US!K180)-LN(US!K179))</f>
        <v>7.6930232302401258E-3</v>
      </c>
      <c r="I6" s="58">
        <f>((US!I180/100 + 1)^(1/4) - 1)</f>
        <v>1.5701316909631169E-2</v>
      </c>
      <c r="J6" s="59">
        <f>((US!H180/100 + 1)^(1/4) - 1)</f>
        <v>1.9473739304618265E-2</v>
      </c>
      <c r="K6">
        <f>'EU and others'!HN13</f>
        <v>4.3939401773317897E-3</v>
      </c>
      <c r="L6">
        <f>'EU and others'!HO13</f>
        <v>5.2521351526137296E-3</v>
      </c>
      <c r="M6">
        <f>'EU and others'!HP13</f>
        <v>-1.8627005704009456E-3</v>
      </c>
      <c r="N6">
        <f>'EU and others'!HQ13</f>
        <v>5.193493173356367E-3</v>
      </c>
      <c r="O6">
        <f>'EU and others'!HR13</f>
        <v>1.2048875433123891E-2</v>
      </c>
      <c r="P6">
        <f>'EU and others'!HS13</f>
        <v>-1.3309418652403508E-2</v>
      </c>
      <c r="Q6">
        <f>'EU and others'!HT13</f>
        <v>7.8556172700745847E-3</v>
      </c>
      <c r="R6">
        <f>(('EU and others'!ET13/100 + 1)^(1/4) - 1)</f>
        <v>2.3196348415516654E-2</v>
      </c>
      <c r="S6" s="52">
        <f>(('EU and others'!FE13/100 + 1)^(1/4) - 1)</f>
        <v>2.2529691377739969E-2</v>
      </c>
      <c r="T6" s="52">
        <f>'EU and others'!HU13</f>
        <v>2.1227448008577406E-2</v>
      </c>
      <c r="U6">
        <f>LN('Bond Portfolio data'!EJ85/'Bond Portfolio data'!EJ84)</f>
        <v>-3.137042595399403E-2</v>
      </c>
      <c r="V6">
        <f>LN('Bond Portfolio data'!EB85/'Bond Portfolio data'!EB84)</f>
        <v>5.1757884331542249E-3</v>
      </c>
      <c r="W6">
        <f>LN('Bond Portfolio data'!S85/'Bond Portfolio data'!S84)</f>
        <v>-6.6303436095139666E-3</v>
      </c>
      <c r="X6" s="52">
        <f>LN('Bond Portfolio data'!T85/'Bond Portfolio data'!T84)</f>
        <v>2.5882838231606548E-2</v>
      </c>
      <c r="Y6">
        <f>LN('Bond Portfolio data'!EJ85/'Bond Portfolio data'!EB85)</f>
        <v>-0.78669026251891661</v>
      </c>
      <c r="Z6">
        <f>LN('Bond Portfolio data'!S85/'Bond Portfolio data'!T85)</f>
        <v>-0.72470297105740478</v>
      </c>
      <c r="AA6" s="52">
        <f>LN('Bond Portfolio data'!EJ85/'Bond Portfolio data'!S85)</f>
        <v>0.71813371962480399</v>
      </c>
      <c r="AB6">
        <f>LN('Bond Portfolio data'!F85/'Bond Portfolio data'!F84)</f>
        <v>5.445088994225368E-2</v>
      </c>
      <c r="AC6">
        <f>LN('Bond Portfolio data'!G85/'Bond Portfolio data'!G84)</f>
        <v>-1.26555966632323E-3</v>
      </c>
      <c r="AD6">
        <f>LN('Bond Portfolio data'!W85/'Bond Portfolio data'!W84)</f>
        <v>-2.4698178763623669E-2</v>
      </c>
      <c r="AE6" s="52">
        <f>LN('Bond Portfolio data'!X85/'Bond Portfolio data'!X84)</f>
        <v>3.4085992211432284E-2</v>
      </c>
      <c r="AF6">
        <f>LN('Bond Portfolio data'!F85/'Bond Portfolio data'!G85)</f>
        <v>-0.6971624421657866</v>
      </c>
      <c r="AG6" s="52">
        <f>LN('Bond Portfolio data'!W85/'Bond Portfolio data'!X85)</f>
        <v>-0.73302675176499432</v>
      </c>
      <c r="AH6">
        <f>'EU and others'!HV13/100</f>
        <v>7.4774352576184476E-3</v>
      </c>
      <c r="AI6" s="52">
        <f>LN(US!E180)-LN(US!E179)</f>
        <v>4.8982597824860363E-3</v>
      </c>
      <c r="AJ6" s="63">
        <f>LN(estimation_level!AJ6/estimation_level!AJ5)</f>
        <v>3.0809568977448651E-3</v>
      </c>
      <c r="AK6" s="63">
        <f>LN(estimation_level!AK6/estimation_level!AK5)</f>
        <v>2.6381182008471888E-3</v>
      </c>
      <c r="AM6">
        <f>LN('Bond Portfolio data'!EJ85/'Bond Portfolio data'!F85)</f>
        <v>2.1650402372303303</v>
      </c>
      <c r="AN6">
        <f>LN('Bond Portfolio data'!EB85/'Bond Portfolio data'!G85)</f>
        <v>2.2545680575834606</v>
      </c>
    </row>
    <row r="7" spans="1:40" x14ac:dyDescent="0.25">
      <c r="A7" t="s">
        <v>374</v>
      </c>
      <c r="B7" s="57">
        <f>(LN(US!B181)-LN(US!B180))</f>
        <v>7.7303755748587832E-3</v>
      </c>
      <c r="C7" s="57">
        <f>(LN(US!C181)-LN(US!C180))</f>
        <v>8.3564223494043688E-3</v>
      </c>
      <c r="D7" s="57">
        <f>(LN(US!D181)-LN(US!D180))</f>
        <v>8.7939146167670401E-5</v>
      </c>
      <c r="E7" s="57">
        <f>(LN(US!L181)-LN(US!L180)+LN(US!M181)-LN(US!M180))</f>
        <v>-1.907818383626747E-3</v>
      </c>
      <c r="F7" s="57">
        <f>(LN(US!F181)-LN(US!F180))</f>
        <v>6.8291524712416063E-3</v>
      </c>
      <c r="G7" s="57">
        <f>(LN(US!G181)-LN(US!G180))</f>
        <v>-2.8485698035376039E-2</v>
      </c>
      <c r="H7" s="57">
        <f>(LN(US!K181)-LN(US!K180))</f>
        <v>1.8393810442343561E-2</v>
      </c>
      <c r="I7" s="58">
        <f>((US!I181/100 + 1)^(1/4) - 1)</f>
        <v>1.4338646287007428E-2</v>
      </c>
      <c r="J7" s="59">
        <f>((US!H181/100 + 1)^(1/4) - 1)</f>
        <v>1.9733180409548634E-2</v>
      </c>
      <c r="K7">
        <f>'EU and others'!HN14</f>
        <v>4.4215180958968106E-3</v>
      </c>
      <c r="L7">
        <f>'EU and others'!HO14</f>
        <v>7.8418603078589874E-3</v>
      </c>
      <c r="M7">
        <f>'EU and others'!HP14</f>
        <v>-1.1399872817887817E-2</v>
      </c>
      <c r="N7">
        <f>'EU and others'!HQ14</f>
        <v>-3.3248900118166315E-3</v>
      </c>
      <c r="O7">
        <f>'EU and others'!HR14</f>
        <v>1.1026310322397792E-2</v>
      </c>
      <c r="P7">
        <f>'EU and others'!HS14</f>
        <v>-7.5891703697960663E-3</v>
      </c>
      <c r="Q7">
        <f>'EU and others'!HT14</f>
        <v>2.4148536691285648E-2</v>
      </c>
      <c r="R7">
        <f>(('EU and others'!ET14/100 + 1)^(1/4) - 1)</f>
        <v>2.1877731849853088E-2</v>
      </c>
      <c r="S7" s="52">
        <f>(('EU and others'!FE14/100 + 1)^(1/4) - 1)</f>
        <v>2.1920901947978022E-2</v>
      </c>
      <c r="T7" s="52">
        <f>'EU and others'!HU14</f>
        <v>8.0822220350955348E-2</v>
      </c>
      <c r="U7">
        <f>LN('Bond Portfolio data'!EJ86/'Bond Portfolio data'!EJ85)</f>
        <v>-4.0281143268581614E-2</v>
      </c>
      <c r="V7">
        <f>LN('Bond Portfolio data'!EB86/'Bond Portfolio data'!EB85)</f>
        <v>-3.5054990020212208E-2</v>
      </c>
      <c r="W7">
        <f>LN('Bond Portfolio data'!S86/'Bond Portfolio data'!S85)</f>
        <v>8.8828924217320884E-3</v>
      </c>
      <c r="X7" s="52">
        <f>LN('Bond Portfolio data'!T86/'Bond Portfolio data'!T85)</f>
        <v>3.2989612560702652E-2</v>
      </c>
      <c r="Y7">
        <f>LN('Bond Portfolio data'!EJ86/'Bond Portfolio data'!EB86)</f>
        <v>-0.791916415767286</v>
      </c>
      <c r="Z7">
        <f>LN('Bond Portfolio data'!S86/'Bond Portfolio data'!T86)</f>
        <v>-0.74880969119637519</v>
      </c>
      <c r="AA7" s="52">
        <f>LN('Bond Portfolio data'!EJ86/'Bond Portfolio data'!S86)</f>
        <v>0.66896968393449041</v>
      </c>
      <c r="AB7">
        <f>LN('Bond Portfolio data'!F86/'Bond Portfolio data'!F85)</f>
        <v>9.653986921369085E-3</v>
      </c>
      <c r="AC7">
        <f>LN('Bond Portfolio data'!G86/'Bond Portfolio data'!G85)</f>
        <v>3.219059943071418E-2</v>
      </c>
      <c r="AD7">
        <f>LN('Bond Portfolio data'!W86/'Bond Portfolio data'!W85)</f>
        <v>8.6455090350258147E-3</v>
      </c>
      <c r="AE7" s="52">
        <f>LN('Bond Portfolio data'!X86/'Bond Portfolio data'!X85)</f>
        <v>3.3226682774060434E-2</v>
      </c>
      <c r="AF7">
        <f>LN('Bond Portfolio data'!F86/'Bond Portfolio data'!G86)</f>
        <v>-0.71969905467513184</v>
      </c>
      <c r="AG7" s="52">
        <f>LN('Bond Portfolio data'!W86/'Bond Portfolio data'!X86)</f>
        <v>-0.75760792550402889</v>
      </c>
      <c r="AH7">
        <f>'EU and others'!HV14/100</f>
        <v>1.2721056762074089E-2</v>
      </c>
      <c r="AI7" s="52">
        <f>LN(US!E181)-LN(US!E180)</f>
        <v>3.5473609387981497E-3</v>
      </c>
      <c r="AJ7" s="63">
        <f>LN(estimation_level!AJ7/estimation_level!AJ6)</f>
        <v>3.1860962872188596E-3</v>
      </c>
      <c r="AK7" s="63">
        <f>LN(estimation_level!AK7/estimation_level!AK6)</f>
        <v>2.5763028846731342E-3</v>
      </c>
      <c r="AM7">
        <f>LN('Bond Portfolio data'!EJ86/'Bond Portfolio data'!F86)</f>
        <v>2.1151051070403799</v>
      </c>
      <c r="AN7">
        <f>LN('Bond Portfolio data'!EB86/'Bond Portfolio data'!G86)</f>
        <v>2.1873224681325341</v>
      </c>
    </row>
    <row r="8" spans="1:40" x14ac:dyDescent="0.25">
      <c r="A8" t="s">
        <v>375</v>
      </c>
      <c r="B8" s="57">
        <f>(LN(US!B182)-LN(US!B181))</f>
        <v>4.7901742471232467E-3</v>
      </c>
      <c r="C8" s="57">
        <f>(LN(US!C182)-LN(US!C181))</f>
        <v>4.8439843391498982E-3</v>
      </c>
      <c r="D8" s="57">
        <f>(LN(US!D182)-LN(US!D181))</f>
        <v>1.9678475665495299E-2</v>
      </c>
      <c r="E8" s="57">
        <f>(LN(US!L182)-LN(US!L181)+LN(US!M182)-LN(US!M181))</f>
        <v>7.9429202133241006E-4</v>
      </c>
      <c r="F8" s="57">
        <f>(LN(US!F182)-LN(US!F181))</f>
        <v>7.3171234871676205E-3</v>
      </c>
      <c r="G8" s="57">
        <f>(LN(US!G182)-LN(US!G181))</f>
        <v>-1.9819007983349124E-2</v>
      </c>
      <c r="H8" s="57">
        <f>(LN(US!K182)-LN(US!K181))</f>
        <v>1.1553780677543646E-2</v>
      </c>
      <c r="I8" s="58">
        <f>((US!I182/100 + 1)^(1/4) - 1)</f>
        <v>1.3811231246906086E-2</v>
      </c>
      <c r="J8" s="59">
        <f>((US!H182/100 + 1)^(1/4) - 1)</f>
        <v>1.9284930381010756E-2</v>
      </c>
      <c r="K8">
        <f>'EU and others'!HN15</f>
        <v>-3.9327126788606218E-4</v>
      </c>
      <c r="L8">
        <f>'EU and others'!HO15</f>
        <v>-5.1136855953357822E-4</v>
      </c>
      <c r="M8">
        <f>'EU and others'!HP15</f>
        <v>-6.3870096343197425E-4</v>
      </c>
      <c r="N8">
        <f>'EU and others'!HQ15</f>
        <v>-1.013288125268518E-3</v>
      </c>
      <c r="O8">
        <f>'EU and others'!HR15</f>
        <v>9.4352218525535388E-3</v>
      </c>
      <c r="P8">
        <f>'EU and others'!HS15</f>
        <v>3.9568824374744248E-3</v>
      </c>
      <c r="Q8">
        <f>'EU and others'!HT15</f>
        <v>1.3663496039077717E-2</v>
      </c>
      <c r="R8">
        <f>(('EU and others'!ET15/100 + 1)^(1/4) - 1)</f>
        <v>2.1305866737503232E-2</v>
      </c>
      <c r="S8" s="52">
        <f>(('EU and others'!FE15/100 + 1)^(1/4) - 1)</f>
        <v>2.1744701175732573E-2</v>
      </c>
      <c r="T8" s="52">
        <f>'EU and others'!HU15</f>
        <v>3.7923449905496614E-3</v>
      </c>
      <c r="U8">
        <f>LN('Bond Portfolio data'!EJ87/'Bond Portfolio data'!EJ86)</f>
        <v>7.0793440744536945E-3</v>
      </c>
      <c r="V8">
        <f>LN('Bond Portfolio data'!EB87/'Bond Portfolio data'!EB86)</f>
        <v>2.00892129170409E-2</v>
      </c>
      <c r="W8">
        <f>LN('Bond Portfolio data'!S87/'Bond Portfolio data'!S86)</f>
        <v>5.1525475986585571E-2</v>
      </c>
      <c r="X8" s="52">
        <f>LN('Bond Portfolio data'!T87/'Bond Portfolio data'!T86)</f>
        <v>3.7240508126217042E-2</v>
      </c>
      <c r="Y8">
        <f>LN('Bond Portfolio data'!EJ87/'Bond Portfolio data'!EB87)</f>
        <v>-0.80492628460987325</v>
      </c>
      <c r="Z8">
        <f>LN('Bond Portfolio data'!S87/'Bond Portfolio data'!T87)</f>
        <v>-0.73452472333600671</v>
      </c>
      <c r="AA8" s="52">
        <f>LN('Bond Portfolio data'!EJ87/'Bond Portfolio data'!S87)</f>
        <v>0.62452355202235854</v>
      </c>
      <c r="AB8">
        <f>LN('Bond Portfolio data'!F87/'Bond Portfolio data'!F86)</f>
        <v>4.2224829782040806E-2</v>
      </c>
      <c r="AC8">
        <f>LN('Bond Portfolio data'!G87/'Bond Portfolio data'!G86)</f>
        <v>-4.8885242870632638E-3</v>
      </c>
      <c r="AD8">
        <f>LN('Bond Portfolio data'!W87/'Bond Portfolio data'!W86)</f>
        <v>5.437280948318525E-2</v>
      </c>
      <c r="AE8" s="52">
        <f>LN('Bond Portfolio data'!X87/'Bond Portfolio data'!X86)</f>
        <v>4.9400138506671E-2</v>
      </c>
      <c r="AF8">
        <f>LN('Bond Portfolio data'!F87/'Bond Portfolio data'!G87)</f>
        <v>-0.67258570060602763</v>
      </c>
      <c r="AG8" s="52">
        <f>LN('Bond Portfolio data'!W87/'Bond Portfolio data'!X87)</f>
        <v>-0.75263525452751479</v>
      </c>
      <c r="AH8">
        <f>'EU and others'!HV15/100</f>
        <v>9.892511616299237E-3</v>
      </c>
      <c r="AI8" s="52">
        <f>LN(US!E182)-LN(US!E181)</f>
        <v>-3.7250597397990859E-3</v>
      </c>
      <c r="AJ8" s="63">
        <f>LN(estimation_level!AJ8/estimation_level!AJ7)</f>
        <v>3.5579926613837848E-3</v>
      </c>
      <c r="AK8" s="63">
        <f>LN(estimation_level!AK8/estimation_level!AK7)</f>
        <v>2.5621279201819484E-3</v>
      </c>
      <c r="AM8">
        <f>LN('Bond Portfolio data'!EJ87/'Bond Portfolio data'!F87)</f>
        <v>2.0799596213327924</v>
      </c>
      <c r="AN8">
        <f>LN('Bond Portfolio data'!EB87/'Bond Portfolio data'!G87)</f>
        <v>2.2123002053366383</v>
      </c>
    </row>
    <row r="9" spans="1:40" x14ac:dyDescent="0.25">
      <c r="A9" t="s">
        <v>376</v>
      </c>
      <c r="B9" s="57">
        <f>(LN(US!B183)-LN(US!B182))</f>
        <v>4.3459723727377053E-3</v>
      </c>
      <c r="C9" s="57">
        <f>(LN(US!C183)-LN(US!C182))</f>
        <v>-2.6265792458701753E-4</v>
      </c>
      <c r="D9" s="57">
        <f>(LN(US!D183)-LN(US!D182))</f>
        <v>3.4906966637643144E-2</v>
      </c>
      <c r="E9" s="57">
        <f>(LN(US!L183)-LN(US!L182)+LN(US!M183)-LN(US!M182))</f>
        <v>2.0970590727742433E-4</v>
      </c>
      <c r="F9" s="57">
        <f>(LN(US!F183)-LN(US!F182))</f>
        <v>5.3847169961214192E-3</v>
      </c>
      <c r="G9" s="57">
        <f>(LN(US!G183)-LN(US!G182))</f>
        <v>3.957627479498349E-3</v>
      </c>
      <c r="H9" s="57">
        <f>(LN(US!K183)-LN(US!K182))</f>
        <v>1.2319480219854739E-2</v>
      </c>
      <c r="I9" s="58">
        <f>((US!I183/100 + 1)^(1/4) - 1)</f>
        <v>1.1838124300876496E-2</v>
      </c>
      <c r="J9" s="59">
        <f>((US!H183/100 + 1)^(1/4) - 1)</f>
        <v>1.7889213480802857E-2</v>
      </c>
      <c r="K9">
        <f>'EU and others'!HN16</f>
        <v>6.7300465332462032E-3</v>
      </c>
      <c r="L9">
        <f>'EU and others'!HO16</f>
        <v>1.1014763418066049E-2</v>
      </c>
      <c r="M9">
        <f>'EU and others'!HP16</f>
        <v>6.8192306898554244E-3</v>
      </c>
      <c r="N9">
        <f>'EU and others'!HQ16</f>
        <v>-2.1131741326332748E-3</v>
      </c>
      <c r="O9">
        <f>'EU and others'!HR16</f>
        <v>1.0578164813405778E-2</v>
      </c>
      <c r="P9">
        <f>'EU and others'!HS16</f>
        <v>-1.0284301919379062E-2</v>
      </c>
      <c r="Q9">
        <f>'EU and others'!HT16</f>
        <v>1.6840957154349589E-2</v>
      </c>
      <c r="R9">
        <f>(('EU and others'!ET16/100 + 1)^(1/4) - 1)</f>
        <v>2.1087419410882546E-2</v>
      </c>
      <c r="S9" s="52">
        <f>(('EU and others'!FE16/100 + 1)^(1/4) - 1)</f>
        <v>2.0911980235619687E-2</v>
      </c>
      <c r="T9" s="52">
        <f>'EU and others'!HU16</f>
        <v>-5.1874701458414163E-2</v>
      </c>
      <c r="U9">
        <f>LN('Bond Portfolio data'!EJ88/'Bond Portfolio data'!EJ87)</f>
        <v>3.3482476484837216E-2</v>
      </c>
      <c r="V9">
        <f>LN('Bond Portfolio data'!EB88/'Bond Portfolio data'!EB87)</f>
        <v>7.0227658563284154E-2</v>
      </c>
      <c r="W9">
        <f>LN('Bond Portfolio data'!S88/'Bond Portfolio data'!S87)</f>
        <v>1.7108024288100172E-2</v>
      </c>
      <c r="X9" s="52">
        <f>LN('Bond Portfolio data'!T88/'Bond Portfolio data'!T87)</f>
        <v>3.2448058544081011E-2</v>
      </c>
      <c r="Y9">
        <f>LN('Bond Portfolio data'!EJ88/'Bond Portfolio data'!EB88)</f>
        <v>-0.84167146668832027</v>
      </c>
      <c r="Z9">
        <f>LN('Bond Portfolio data'!S88/'Bond Portfolio data'!T88)</f>
        <v>-0.74986475759198745</v>
      </c>
      <c r="AA9" s="52">
        <f>LN('Bond Portfolio data'!EJ88/'Bond Portfolio data'!S88)</f>
        <v>0.64089800421909549</v>
      </c>
      <c r="AB9">
        <f>LN('Bond Portfolio data'!F88/'Bond Portfolio data'!F87)</f>
        <v>4.9415379523270721E-2</v>
      </c>
      <c r="AC9">
        <f>LN('Bond Portfolio data'!G88/'Bond Portfolio data'!G87)</f>
        <v>4.1836378155406397E-2</v>
      </c>
      <c r="AD9">
        <f>LN('Bond Portfolio data'!W88/'Bond Portfolio data'!W87)</f>
        <v>7.0664845867717697E-3</v>
      </c>
      <c r="AE9" s="52">
        <f>LN('Bond Portfolio data'!X88/'Bond Portfolio data'!X87)</f>
        <v>2.9795134161576663E-2</v>
      </c>
      <c r="AF9">
        <f>LN('Bond Portfolio data'!F88/'Bond Portfolio data'!G88)</f>
        <v>-0.66500669923816336</v>
      </c>
      <c r="AG9" s="52">
        <f>LN('Bond Portfolio data'!W88/'Bond Portfolio data'!X88)</f>
        <v>-0.77536390410231959</v>
      </c>
      <c r="AH9">
        <f>'EU and others'!HV16/100</f>
        <v>8.8257890974826059E-3</v>
      </c>
      <c r="AI9" s="52">
        <f>LN(US!E183)-LN(US!E182)</f>
        <v>-3.7835837796391658E-3</v>
      </c>
      <c r="AJ9" s="63">
        <f>LN(estimation_level!AJ9/estimation_level!AJ8)</f>
        <v>3.4198146536829443E-3</v>
      </c>
      <c r="AK9" s="63">
        <f>LN(estimation_level!AK9/estimation_level!AK8)</f>
        <v>2.3193868981670053E-3</v>
      </c>
      <c r="AM9">
        <f>LN('Bond Portfolio data'!EJ88/'Bond Portfolio data'!F88)</f>
        <v>2.0640267182943592</v>
      </c>
      <c r="AN9">
        <f>LN('Bond Portfolio data'!EB88/'Bond Portfolio data'!G88)</f>
        <v>2.2406914857445162</v>
      </c>
    </row>
    <row r="10" spans="1:40" x14ac:dyDescent="0.25">
      <c r="A10" t="s">
        <v>377</v>
      </c>
      <c r="B10" s="57">
        <f>(LN(US!B184)-LN(US!B183))</f>
        <v>1.175355603766981E-2</v>
      </c>
      <c r="C10" s="57">
        <f>(LN(US!C184)-LN(US!C183))</f>
        <v>1.8599699925129443E-2</v>
      </c>
      <c r="D10" s="57">
        <f>(LN(US!D184)-LN(US!D183))</f>
        <v>-1.8572742781901574E-2</v>
      </c>
      <c r="E10" s="57">
        <f>(LN(US!L184)-LN(US!L183)+LN(US!M184)-LN(US!M183))</f>
        <v>2.4162846474737876E-3</v>
      </c>
      <c r="F10" s="57">
        <f>(LN(US!F184)-LN(US!F183))</f>
        <v>4.2841345032140765E-3</v>
      </c>
      <c r="G10" s="57">
        <f>(LN(US!G184)-LN(US!G183))</f>
        <v>3.1681352240635619E-3</v>
      </c>
      <c r="H10" s="57">
        <f>(LN(US!K184)-LN(US!K183))</f>
        <v>2.4721791460494913E-2</v>
      </c>
      <c r="I10" s="58">
        <f>((US!I184/100 + 1)^(1/4) - 1)</f>
        <v>9.9019536926587826E-3</v>
      </c>
      <c r="J10" s="59">
        <f>((US!H184/100 + 1)^(1/4) - 1)</f>
        <v>1.7770668179371674E-2</v>
      </c>
      <c r="K10">
        <f>'EU and others'!HN17</f>
        <v>8.6040616802489818E-3</v>
      </c>
      <c r="L10">
        <f>'EU and others'!HO17</f>
        <v>9.9475107035065131E-3</v>
      </c>
      <c r="M10">
        <f>'EU and others'!HP17</f>
        <v>5.1992935753933107E-5</v>
      </c>
      <c r="N10">
        <f>'EU and others'!HQ17</f>
        <v>1.8739998504183254E-4</v>
      </c>
      <c r="O10">
        <f>'EU and others'!HR17</f>
        <v>5.761546980709898E-3</v>
      </c>
      <c r="P10">
        <f>'EU and others'!HS17</f>
        <v>-1.1242641721284101E-2</v>
      </c>
      <c r="Q10">
        <f>'EU and others'!HT17</f>
        <v>1.0389612411044125E-2</v>
      </c>
      <c r="R10">
        <f>(('EU and others'!ET17/100 + 1)^(1/4) - 1)</f>
        <v>2.0803946381897642E-2</v>
      </c>
      <c r="S10" s="52">
        <f>(('EU and others'!FE17/100 + 1)^(1/4) - 1)</f>
        <v>2.0282638737753267E-2</v>
      </c>
      <c r="T10" s="52">
        <f>'EU and others'!HU17</f>
        <v>-4.6065116694521418E-4</v>
      </c>
      <c r="U10">
        <f>LN('Bond Portfolio data'!EJ89/'Bond Portfolio data'!EJ88)</f>
        <v>1.4928863640355073E-2</v>
      </c>
      <c r="V10">
        <f>LN('Bond Portfolio data'!EB89/'Bond Portfolio data'!EB88)</f>
        <v>1.5594741467277141E-2</v>
      </c>
      <c r="W10">
        <f>LN('Bond Portfolio data'!S89/'Bond Portfolio data'!S88)</f>
        <v>3.7962043975822139E-2</v>
      </c>
      <c r="X10" s="52">
        <f>LN('Bond Portfolio data'!T89/'Bond Portfolio data'!T88)</f>
        <v>3.2912855404191178E-2</v>
      </c>
      <c r="Y10">
        <f>LN('Bond Portfolio data'!EJ89/'Bond Portfolio data'!EB89)</f>
        <v>-0.84233734451524211</v>
      </c>
      <c r="Z10">
        <f>LN('Bond Portfolio data'!S89/'Bond Portfolio data'!T89)</f>
        <v>-0.7448155690203565</v>
      </c>
      <c r="AA10" s="52">
        <f>LN('Bond Portfolio data'!EJ89/'Bond Portfolio data'!S89)</f>
        <v>0.61786482388362851</v>
      </c>
      <c r="AB10">
        <f>LN('Bond Portfolio data'!F89/'Bond Portfolio data'!F88)</f>
        <v>4.6270701941479572E-2</v>
      </c>
      <c r="AC10">
        <f>LN('Bond Portfolio data'!G89/'Bond Portfolio data'!G88)</f>
        <v>1.7501300863669959E-2</v>
      </c>
      <c r="AD10">
        <f>LN('Bond Portfolio data'!W89/'Bond Portfolio data'!W88)</f>
        <v>3.5309944027710004E-2</v>
      </c>
      <c r="AE10" s="52">
        <f>LN('Bond Portfolio data'!X89/'Bond Portfolio data'!X88)</f>
        <v>3.7251080230817246E-2</v>
      </c>
      <c r="AF10">
        <f>LN('Bond Portfolio data'!F89/'Bond Portfolio data'!G89)</f>
        <v>-0.63623729816035368</v>
      </c>
      <c r="AG10" s="52">
        <f>LN('Bond Portfolio data'!W89/'Bond Portfolio data'!X89)</f>
        <v>-0.77730504030542669</v>
      </c>
      <c r="AH10">
        <f>'EU and others'!HV17/100</f>
        <v>3.9851865075396483E-3</v>
      </c>
      <c r="AI10" s="52">
        <f>LN(US!E184)-LN(US!E183)</f>
        <v>7.7299363128346954E-3</v>
      </c>
      <c r="AJ10" s="63">
        <f>LN(estimation_level!AJ10/estimation_level!AJ9)</f>
        <v>2.9387584333244875E-3</v>
      </c>
      <c r="AK10" s="63">
        <f>LN(estimation_level!AK10/estimation_level!AK9)</f>
        <v>2.3643546679436031E-3</v>
      </c>
      <c r="AM10">
        <f>LN('Bond Portfolio data'!EJ89/'Bond Portfolio data'!F89)</f>
        <v>2.0326848799932344</v>
      </c>
      <c r="AN10">
        <f>LN('Bond Portfolio data'!EB89/'Bond Portfolio data'!G89)</f>
        <v>2.238784926348123</v>
      </c>
    </row>
    <row r="11" spans="1:40" x14ac:dyDescent="0.25">
      <c r="A11" t="s">
        <v>378</v>
      </c>
      <c r="B11" s="57">
        <f>(LN(US!B185)-LN(US!B184))</f>
        <v>1.0955877716160245E-2</v>
      </c>
      <c r="C11" s="57">
        <f>(LN(US!C185)-LN(US!C184))</f>
        <v>6.8354371244190304E-3</v>
      </c>
      <c r="D11" s="57">
        <f>(LN(US!D185)-LN(US!D184))</f>
        <v>5.5115820593965026E-2</v>
      </c>
      <c r="E11" s="57">
        <f>(LN(US!L185)-LN(US!L184)+LN(US!M185)-LN(US!M184))</f>
        <v>6.6505509526226803E-3</v>
      </c>
      <c r="F11" s="57">
        <f>(LN(US!F185)-LN(US!F184))</f>
        <v>6.3564669237647919E-3</v>
      </c>
      <c r="G11" s="57">
        <f>(LN(US!G185)-LN(US!G184))</f>
        <v>2.7501218439693886E-3</v>
      </c>
      <c r="H11" s="57">
        <f>(LN(US!K185)-LN(US!K184))</f>
        <v>8.7154432747018618E-3</v>
      </c>
      <c r="I11" s="58">
        <f>((US!I185/100 + 1)^(1/4) - 1)</f>
        <v>9.2946104983315792E-3</v>
      </c>
      <c r="J11" s="59">
        <f>((US!H185/100 + 1)^(1/4) - 1)</f>
        <v>1.7960320785791239E-2</v>
      </c>
      <c r="K11">
        <f>'EU and others'!HN18</f>
        <v>-1.2844054681858358E-3</v>
      </c>
      <c r="L11">
        <f>'EU and others'!HO18</f>
        <v>1.4656384948376312E-3</v>
      </c>
      <c r="M11">
        <f>'EU and others'!HP18</f>
        <v>-2.58311759977547E-3</v>
      </c>
      <c r="N11">
        <f>'EU and others'!HQ18</f>
        <v>-2.5358718794793195E-3</v>
      </c>
      <c r="O11">
        <f>'EU and others'!HR18</f>
        <v>6.3966135537773076E-3</v>
      </c>
      <c r="P11">
        <f>'EU and others'!HS18</f>
        <v>3.4176184013497892E-3</v>
      </c>
      <c r="Q11">
        <f>'EU and others'!HT18</f>
        <v>1.1717416335400294E-2</v>
      </c>
      <c r="R11">
        <f>(('EU and others'!ET18/100 + 1)^(1/4) - 1)</f>
        <v>2.0262126554675186E-2</v>
      </c>
      <c r="S11" s="52">
        <f>(('EU and others'!FE18/100 + 1)^(1/4) - 1)</f>
        <v>2.0414882283228186E-2</v>
      </c>
      <c r="T11" s="52">
        <f>'EU and others'!HU18</f>
        <v>-4.1611047957931379E-4</v>
      </c>
      <c r="U11">
        <f>LN('Bond Portfolio data'!EJ90/'Bond Portfolio data'!EJ89)</f>
        <v>3.5010286072369867E-4</v>
      </c>
      <c r="V11">
        <f>LN('Bond Portfolio data'!EB90/'Bond Portfolio data'!EB89)</f>
        <v>2.2777415313644873E-2</v>
      </c>
      <c r="W11">
        <f>LN('Bond Portfolio data'!S90/'Bond Portfolio data'!S89)</f>
        <v>2.0665371965919933E-2</v>
      </c>
      <c r="X11" s="52">
        <f>LN('Bond Portfolio data'!T90/'Bond Portfolio data'!T89)</f>
        <v>3.0335012672490558E-2</v>
      </c>
      <c r="Y11">
        <f>LN('Bond Portfolio data'!EJ90/'Bond Portfolio data'!EB90)</f>
        <v>-0.86476465696816329</v>
      </c>
      <c r="Z11">
        <f>LN('Bond Portfolio data'!S90/'Bond Portfolio data'!T90)</f>
        <v>-0.75448520972692723</v>
      </c>
      <c r="AA11" s="52">
        <f>LN('Bond Portfolio data'!EJ90/'Bond Portfolio data'!S90)</f>
        <v>0.59754955477843241</v>
      </c>
      <c r="AB11">
        <f>LN('Bond Portfolio data'!F90/'Bond Portfolio data'!F89)</f>
        <v>5.1655093255448689E-2</v>
      </c>
      <c r="AC11">
        <f>LN('Bond Portfolio data'!G90/'Bond Portfolio data'!G89)</f>
        <v>3.3548361654122352E-2</v>
      </c>
      <c r="AD11">
        <f>LN('Bond Portfolio data'!W90/'Bond Portfolio data'!W89)</f>
        <v>1.0512118010958986E-2</v>
      </c>
      <c r="AE11" s="52">
        <f>LN('Bond Portfolio data'!X90/'Bond Portfolio data'!X89)</f>
        <v>2.94375347759618E-2</v>
      </c>
      <c r="AF11">
        <f>LN('Bond Portfolio data'!F90/'Bond Portfolio data'!G90)</f>
        <v>-0.61813056655902732</v>
      </c>
      <c r="AG11" s="52">
        <f>LN('Bond Portfolio data'!W90/'Bond Portfolio data'!X90)</f>
        <v>-0.7962304570704295</v>
      </c>
      <c r="AH11">
        <f>'EU and others'!HV18/100</f>
        <v>4.036846791540029E-3</v>
      </c>
      <c r="AI11" s="52">
        <f>LN(US!E185)-LN(US!E184)</f>
        <v>-1.2841804045331529E-3</v>
      </c>
      <c r="AJ11" s="63">
        <f>LN(estimation_level!AJ11/estimation_level!AJ10)</f>
        <v>3.3357842284887371E-3</v>
      </c>
      <c r="AK11" s="63">
        <f>LN(estimation_level!AK11/estimation_level!AK10)</f>
        <v>2.3432680547601859E-3</v>
      </c>
      <c r="AM11">
        <f>LN('Bond Portfolio data'!EJ90/'Bond Portfolio data'!F90)</f>
        <v>1.9813798895985097</v>
      </c>
      <c r="AN11">
        <f>LN('Bond Portfolio data'!EB90/'Bond Portfolio data'!G90)</f>
        <v>2.2280139800076455</v>
      </c>
    </row>
    <row r="12" spans="1:40" x14ac:dyDescent="0.25">
      <c r="A12" t="s">
        <v>379</v>
      </c>
      <c r="B12" s="57">
        <f>(LN(US!B186)-LN(US!B185))</f>
        <v>9.6781735864599483E-3</v>
      </c>
      <c r="C12" s="57">
        <f>(LN(US!C186)-LN(US!C185))</f>
        <v>1.0766121412599361E-2</v>
      </c>
      <c r="D12" s="57">
        <f>(LN(US!D186)-LN(US!D185))</f>
        <v>8.0751987879619236E-3</v>
      </c>
      <c r="E12" s="57">
        <f>(LN(US!L186)-LN(US!L185)+LN(US!M186)-LN(US!M185))</f>
        <v>2.6773550900394127E-3</v>
      </c>
      <c r="F12" s="57">
        <f>(LN(US!F186)-LN(US!F185))</f>
        <v>4.7480441546152719E-3</v>
      </c>
      <c r="G12" s="57">
        <f>(LN(US!G186)-LN(US!G185))</f>
        <v>9.13468945941176E-3</v>
      </c>
      <c r="H12" s="57">
        <f>(LN(US!K186)-LN(US!K185))</f>
        <v>1.123556828693939E-2</v>
      </c>
      <c r="I12" s="58">
        <f>((US!I186/100 + 1)^(1/4) - 1)</f>
        <v>8.052219498979829E-3</v>
      </c>
      <c r="J12" s="59">
        <f>((US!H186/100 + 1)^(1/4) - 1)</f>
        <v>1.6154324029705736E-2</v>
      </c>
      <c r="K12">
        <f>'EU and others'!HN19</f>
        <v>3.2346042565872769E-3</v>
      </c>
      <c r="L12">
        <f>'EU and others'!HO19</f>
        <v>3.4290645122401222E-3</v>
      </c>
      <c r="M12">
        <f>'EU and others'!HP19</f>
        <v>-1.2570484402318225E-2</v>
      </c>
      <c r="N12">
        <f>'EU and others'!HQ19</f>
        <v>-3.744024051963603E-3</v>
      </c>
      <c r="O12">
        <f>'EU and others'!HR19</f>
        <v>4.0548586426887344E-3</v>
      </c>
      <c r="P12">
        <f>'EU and others'!HS19</f>
        <v>-3.2932612886294181E-4</v>
      </c>
      <c r="Q12">
        <f>'EU and others'!HT19</f>
        <v>1.8253632232418486E-2</v>
      </c>
      <c r="R12">
        <f>(('EU and others'!ET19/100 + 1)^(1/4) - 1)</f>
        <v>2.0873429478043937E-2</v>
      </c>
      <c r="S12" s="52">
        <f>(('EU and others'!FE19/100 + 1)^(1/4) - 1)</f>
        <v>2.0395562279951873E-2</v>
      </c>
      <c r="T12" s="52">
        <f>'EU and others'!HU19</f>
        <v>-5.9194333671868618E-2</v>
      </c>
      <c r="U12">
        <f>LN('Bond Portfolio data'!EJ91/'Bond Portfolio data'!EJ90)</f>
        <v>4.7987329324069954E-2</v>
      </c>
      <c r="V12">
        <f>LN('Bond Portfolio data'!EB91/'Bond Portfolio data'!EB90)</f>
        <v>7.1814655968417559E-2</v>
      </c>
      <c r="W12">
        <f>LN('Bond Portfolio data'!S91/'Bond Portfolio data'!S90)</f>
        <v>3.7878608698066744E-2</v>
      </c>
      <c r="X12" s="52">
        <f>LN('Bond Portfolio data'!T91/'Bond Portfolio data'!T90)</f>
        <v>2.8890852214171443E-2</v>
      </c>
      <c r="Y12">
        <f>LN('Bond Portfolio data'!EJ91/'Bond Portfolio data'!EB91)</f>
        <v>-0.88859198361251102</v>
      </c>
      <c r="Z12">
        <f>LN('Bond Portfolio data'!S91/'Bond Portfolio data'!T91)</f>
        <v>-0.74549745324303196</v>
      </c>
      <c r="AA12" s="52">
        <f>LN('Bond Portfolio data'!EJ91/'Bond Portfolio data'!S91)</f>
        <v>0.60765827540443562</v>
      </c>
      <c r="AB12">
        <f>LN('Bond Portfolio data'!F91/'Bond Portfolio data'!F90)</f>
        <v>4.545551451566001E-2</v>
      </c>
      <c r="AC12">
        <f>LN('Bond Portfolio data'!G91/'Bond Portfolio data'!G90)</f>
        <v>-4.2225645295782535E-3</v>
      </c>
      <c r="AD12">
        <f>LN('Bond Portfolio data'!W91/'Bond Portfolio data'!W90)</f>
        <v>3.5331794292380474E-2</v>
      </c>
      <c r="AE12" s="52">
        <f>LN('Bond Portfolio data'!X91/'Bond Portfolio data'!X90)</f>
        <v>3.7965289843331154E-2</v>
      </c>
      <c r="AF12">
        <f>LN('Bond Portfolio data'!F91/'Bond Portfolio data'!G91)</f>
        <v>-0.56845248751378918</v>
      </c>
      <c r="AG12" s="52">
        <f>LN('Bond Portfolio data'!W91/'Bond Portfolio data'!X91)</f>
        <v>-0.7988639526213801</v>
      </c>
      <c r="AH12">
        <f>'EU and others'!HV19/100</f>
        <v>9.2762286990508321E-3</v>
      </c>
      <c r="AI12" s="52">
        <f>LN(US!E186)-LN(US!E185)</f>
        <v>5.1268564520867699E-3</v>
      </c>
      <c r="AJ12" s="63">
        <f>LN(estimation_level!AJ12/estimation_level!AJ11)</f>
        <v>3.6860840646427413E-3</v>
      </c>
      <c r="AK12" s="63">
        <f>LN(estimation_level!AK12/estimation_level!AK11)</f>
        <v>2.3164727835962621E-3</v>
      </c>
      <c r="AM12">
        <f>LN('Bond Portfolio data'!EJ91/'Bond Portfolio data'!F91)</f>
        <v>1.9839117044069197</v>
      </c>
      <c r="AN12">
        <f>LN('Bond Portfolio data'!EB91/'Bond Portfolio data'!G91)</f>
        <v>2.3040512005056413</v>
      </c>
    </row>
    <row r="13" spans="1:40" x14ac:dyDescent="0.25">
      <c r="A13" t="s">
        <v>380</v>
      </c>
      <c r="B13" s="57">
        <f>(LN(US!B187)-LN(US!B186))</f>
        <v>9.9681910030913201E-3</v>
      </c>
      <c r="C13" s="57">
        <f>(LN(US!C187)-LN(US!C186))</f>
        <v>1.1837239555141821E-2</v>
      </c>
      <c r="D13" s="57">
        <f>(LN(US!D187)-LN(US!D186))</f>
        <v>3.0119923943156657E-2</v>
      </c>
      <c r="E13" s="57">
        <f>(LN(US!L187)-LN(US!L186)+LN(US!M187)-LN(US!M186))</f>
        <v>2.6235103761251821E-3</v>
      </c>
      <c r="F13" s="57">
        <f>(LN(US!F187)-LN(US!F186))</f>
        <v>6.7360250189905102E-3</v>
      </c>
      <c r="G13" s="57">
        <f>(LN(US!G187)-LN(US!G186))</f>
        <v>-6.5351109774818283E-3</v>
      </c>
      <c r="H13" s="57">
        <f>(LN(US!K187)-LN(US!K186))</f>
        <v>7.0363238423150065E-3</v>
      </c>
      <c r="I13" s="58">
        <f>((US!I187/100 + 1)^(1/4) - 1)</f>
        <v>7.5148650198475497E-3</v>
      </c>
      <c r="J13" s="59">
        <f>((US!H187/100 + 1)^(1/4) - 1)</f>
        <v>1.6440121927186579E-2</v>
      </c>
      <c r="K13">
        <f>'EU and others'!HN20</f>
        <v>6.7823726733756652E-4</v>
      </c>
      <c r="L13">
        <f>'EU and others'!HO20</f>
        <v>4.1221792607834228E-3</v>
      </c>
      <c r="M13">
        <f>'EU and others'!HP20</f>
        <v>-1.4199132604982406E-2</v>
      </c>
      <c r="N13">
        <f>'EU and others'!HQ20</f>
        <v>-2.8096919581169833E-3</v>
      </c>
      <c r="O13">
        <f>'EU and others'!HR20</f>
        <v>6.3942738983174454E-3</v>
      </c>
      <c r="P13">
        <f>'EU and others'!HS20</f>
        <v>8.3434881182232225E-3</v>
      </c>
      <c r="Q13">
        <f>'EU and others'!HT20</f>
        <v>6.2339070917507037E-3</v>
      </c>
      <c r="R13">
        <f>(('EU and others'!ET20/100 + 1)^(1/4) - 1)</f>
        <v>1.9887306799288407E-2</v>
      </c>
      <c r="S13" s="52">
        <f>(('EU and others'!FE20/100 + 1)^(1/4) - 1)</f>
        <v>2.0006092091668481E-2</v>
      </c>
      <c r="T13" s="52">
        <f>'EU and others'!HU20</f>
        <v>6.5839743422692332E-2</v>
      </c>
      <c r="U13">
        <f>LN('Bond Portfolio data'!EJ92/'Bond Portfolio data'!EJ91)</f>
        <v>2.18466377759583E-2</v>
      </c>
      <c r="V13">
        <f>LN('Bond Portfolio data'!EB92/'Bond Portfolio data'!EB91)</f>
        <v>-5.3517057001901368E-3</v>
      </c>
      <c r="W13">
        <f>LN('Bond Portfolio data'!S92/'Bond Portfolio data'!S91)</f>
        <v>9.8657830097583447E-3</v>
      </c>
      <c r="X13" s="52">
        <f>LN('Bond Portfolio data'!T92/'Bond Portfolio data'!T91)</f>
        <v>2.5246401832279861E-2</v>
      </c>
      <c r="Y13">
        <f>LN('Bond Portfolio data'!EJ92/'Bond Portfolio data'!EB92)</f>
        <v>-0.86139364013636244</v>
      </c>
      <c r="Z13">
        <f>LN('Bond Portfolio data'!S92/'Bond Portfolio data'!T92)</f>
        <v>-0.76087807206555358</v>
      </c>
      <c r="AA13" s="52">
        <f>LN('Bond Portfolio data'!EJ92/'Bond Portfolio data'!S92)</f>
        <v>0.61963913017063565</v>
      </c>
      <c r="AB13">
        <f>LN('Bond Portfolio data'!F92/'Bond Portfolio data'!F91)</f>
        <v>-2.385584272629132E-3</v>
      </c>
      <c r="AC13">
        <f>LN('Bond Portfolio data'!G92/'Bond Portfolio data'!G91)</f>
        <v>2.4789384483814604E-2</v>
      </c>
      <c r="AD13">
        <f>LN('Bond Portfolio data'!W92/'Bond Portfolio data'!W91)</f>
        <v>1.3971017840889312E-2</v>
      </c>
      <c r="AE13" s="52">
        <f>LN('Bond Portfolio data'!X92/'Bond Portfolio data'!X91)</f>
        <v>2.5368988496610977E-2</v>
      </c>
      <c r="AF13">
        <f>LN('Bond Portfolio data'!F92/'Bond Portfolio data'!G92)</f>
        <v>-0.59562745627023295</v>
      </c>
      <c r="AG13" s="52">
        <f>LN('Bond Portfolio data'!W92/'Bond Portfolio data'!X92)</f>
        <v>-0.81026192327710178</v>
      </c>
      <c r="AH13">
        <f>'EU and others'!HV20/100</f>
        <v>9.6371319155774994E-3</v>
      </c>
      <c r="AI13" s="52">
        <f>LN(US!E187)-LN(US!E186)</f>
        <v>-2.1624492638601112E-3</v>
      </c>
      <c r="AJ13" s="63">
        <f>LN(estimation_level!AJ13/estimation_level!AJ12)</f>
        <v>3.4557487611409361E-3</v>
      </c>
      <c r="AK13" s="63">
        <f>LN(estimation_level!AK13/estimation_level!AK12)</f>
        <v>2.2647362243972085E-3</v>
      </c>
      <c r="AM13">
        <f>LN('Bond Portfolio data'!EJ92/'Bond Portfolio data'!F92)</f>
        <v>2.008143926455507</v>
      </c>
      <c r="AN13">
        <f>LN('Bond Portfolio data'!EB92/'Bond Portfolio data'!G92)</f>
        <v>2.2739101103216366</v>
      </c>
    </row>
    <row r="14" spans="1:40" x14ac:dyDescent="0.25">
      <c r="A14" t="s">
        <v>381</v>
      </c>
      <c r="B14" s="57">
        <f>(LN(US!B188)-LN(US!B187))</f>
        <v>1.8692983893160431E-3</v>
      </c>
      <c r="C14" s="57">
        <f>(LN(US!C188)-LN(US!C187))</f>
        <v>3.7817936100328353E-3</v>
      </c>
      <c r="D14" s="57">
        <f>(LN(US!D188)-LN(US!D187))</f>
        <v>2.3217783427713634E-2</v>
      </c>
      <c r="E14" s="57">
        <f>(LN(US!L188)-LN(US!L187)+LN(US!M188)-LN(US!M187))</f>
        <v>4.5893816160607059E-3</v>
      </c>
      <c r="F14" s="57">
        <f>(LN(US!F188)-LN(US!F187))</f>
        <v>5.6720060752306622E-3</v>
      </c>
      <c r="G14" s="57">
        <f>(LN(US!G188)-LN(US!G187))</f>
        <v>-6.7663663071879654E-3</v>
      </c>
      <c r="H14" s="57">
        <f>(LN(US!K188)-LN(US!K187))</f>
        <v>-9.3808649121687182E-3</v>
      </c>
      <c r="I14" s="58">
        <f>((US!I188/100 + 1)^(1/4) - 1)</f>
        <v>7.5148650198475497E-3</v>
      </c>
      <c r="J14" s="59">
        <f>((US!H188/100 + 1)^(1/4) - 1)</f>
        <v>1.5343251077580167E-2</v>
      </c>
      <c r="K14">
        <f>'EU and others'!HN21</f>
        <v>2.7224975222624914E-3</v>
      </c>
      <c r="L14">
        <f>'EU and others'!HO21</f>
        <v>-7.1837314815644589E-4</v>
      </c>
      <c r="M14">
        <f>'EU and others'!HP21</f>
        <v>-7.3670487723734735E-3</v>
      </c>
      <c r="N14">
        <f>'EU and others'!HQ21</f>
        <v>-2.162626812601519E-3</v>
      </c>
      <c r="O14">
        <f>'EU and others'!HR21</f>
        <v>9.4938870172170953E-3</v>
      </c>
      <c r="P14">
        <f>'EU and others'!HS21</f>
        <v>7.8680969986298253E-4</v>
      </c>
      <c r="Q14">
        <f>'EU and others'!HT21</f>
        <v>7.9381011428376318E-3</v>
      </c>
      <c r="R14">
        <f>(('EU and others'!ET21/100 + 1)^(1/4) - 1)</f>
        <v>1.8051417744687326E-2</v>
      </c>
      <c r="S14" s="52">
        <f>(('EU and others'!FE21/100 + 1)^(1/4) - 1)</f>
        <v>1.8854009659442061E-2</v>
      </c>
      <c r="T14" s="52">
        <f>'EU and others'!HU21</f>
        <v>3.8163705300417003E-2</v>
      </c>
      <c r="U14">
        <f>LN('Bond Portfolio data'!EJ93/'Bond Portfolio data'!EJ92)</f>
        <v>1.3436413465249085E-2</v>
      </c>
      <c r="V14">
        <f>LN('Bond Portfolio data'!EB93/'Bond Portfolio data'!EB92)</f>
        <v>1.9276718291256191E-2</v>
      </c>
      <c r="W14">
        <f>LN('Bond Portfolio data'!S93/'Bond Portfolio data'!S92)</f>
        <v>8.1361586569506355E-3</v>
      </c>
      <c r="X14" s="52">
        <f>LN('Bond Portfolio data'!T93/'Bond Portfolio data'!T92)</f>
        <v>2.605528644703568E-2</v>
      </c>
      <c r="Y14">
        <f>LN('Bond Portfolio data'!EJ93/'Bond Portfolio data'!EB93)</f>
        <v>-0.86723394496236939</v>
      </c>
      <c r="Z14">
        <f>LN('Bond Portfolio data'!S93/'Bond Portfolio data'!T93)</f>
        <v>-0.77879719985563867</v>
      </c>
      <c r="AA14" s="52">
        <f>LN('Bond Portfolio data'!EJ93/'Bond Portfolio data'!S93)</f>
        <v>0.6249393849789342</v>
      </c>
      <c r="AB14">
        <f>LN('Bond Portfolio data'!F93/'Bond Portfolio data'!F92)</f>
        <v>4.5480442430160237E-2</v>
      </c>
      <c r="AC14">
        <f>LN('Bond Portfolio data'!G93/'Bond Portfolio data'!G92)</f>
        <v>1.2637063654416598E-2</v>
      </c>
      <c r="AD14">
        <f>LN('Bond Portfolio data'!W93/'Bond Portfolio data'!W92)</f>
        <v>-4.5906195457107238E-3</v>
      </c>
      <c r="AE14" s="52">
        <f>LN('Bond Portfolio data'!X93/'Bond Portfolio data'!X92)</f>
        <v>2.9623035076464167E-2</v>
      </c>
      <c r="AF14">
        <f>LN('Bond Portfolio data'!F93/'Bond Portfolio data'!G93)</f>
        <v>-0.56278407749448922</v>
      </c>
      <c r="AG14" s="52">
        <f>LN('Bond Portfolio data'!W93/'Bond Portfolio data'!X93)</f>
        <v>-0.84447557789927652</v>
      </c>
      <c r="AH14">
        <f>'EU and others'!HV21/100</f>
        <v>1.9113345285067904E-3</v>
      </c>
      <c r="AI14" s="52">
        <f>LN(US!E188)-LN(US!E187)</f>
        <v>-1.141904750239231E-2</v>
      </c>
      <c r="AJ14" s="63">
        <f>LN(estimation_level!AJ14/estimation_level!AJ13)</f>
        <v>2.9459771246298332E-3</v>
      </c>
      <c r="AK14" s="63">
        <f>LN(estimation_level!AK14/estimation_level!AK13)</f>
        <v>2.3113082433587266E-3</v>
      </c>
      <c r="AM14">
        <f>LN('Bond Portfolio data'!EJ93/'Bond Portfolio data'!F93)</f>
        <v>1.9760998974905963</v>
      </c>
      <c r="AN14">
        <f>LN('Bond Portfolio data'!EB93/'Bond Portfolio data'!G93)</f>
        <v>2.2805497649584763</v>
      </c>
    </row>
    <row r="15" spans="1:40" x14ac:dyDescent="0.25">
      <c r="A15" t="s">
        <v>382</v>
      </c>
      <c r="B15" s="57">
        <f>(LN(US!B189)-LN(US!B188))</f>
        <v>5.9246266761370237E-3</v>
      </c>
      <c r="C15" s="57">
        <f>(LN(US!C189)-LN(US!C188))</f>
        <v>8.9392728773045604E-3</v>
      </c>
      <c r="D15" s="57">
        <f>(LN(US!D189)-LN(US!D188))</f>
        <v>5.6461173065374126E-3</v>
      </c>
      <c r="E15" s="57">
        <f>(LN(US!L189)-LN(US!L188)+LN(US!M189)-LN(US!M188))</f>
        <v>8.9716881143555582E-3</v>
      </c>
      <c r="F15" s="57">
        <f>(LN(US!F189)-LN(US!F188))</f>
        <v>6.0565320501853037E-3</v>
      </c>
      <c r="G15" s="57">
        <f>(LN(US!G189)-LN(US!G188))</f>
        <v>2.0689853313147211E-3</v>
      </c>
      <c r="H15" s="57">
        <f>(LN(US!K189)-LN(US!K188))</f>
        <v>7.7997807409433406E-3</v>
      </c>
      <c r="I15" s="58">
        <f>((US!I189/100 + 1)^(1/4) - 1)</f>
        <v>7.4170717777328754E-3</v>
      </c>
      <c r="J15" s="59">
        <f>((US!H189/100 + 1)^(1/4) - 1)</f>
        <v>1.4649914335059577E-2</v>
      </c>
      <c r="K15">
        <f>'EU and others'!HN22</f>
        <v>2.819086831012332E-3</v>
      </c>
      <c r="L15">
        <f>'EU and others'!HO22</f>
        <v>2.0671944595939402E-3</v>
      </c>
      <c r="M15">
        <f>'EU and others'!HP22</f>
        <v>-1.5190398587895448E-2</v>
      </c>
      <c r="N15">
        <f>'EU and others'!HQ22</f>
        <v>-2.1086629675174263E-3</v>
      </c>
      <c r="O15">
        <f>'EU and others'!HR22</f>
        <v>3.4452615458435178E-3</v>
      </c>
      <c r="P15">
        <f>'EU and others'!HS22</f>
        <v>-9.0446268893592061E-3</v>
      </c>
      <c r="Q15">
        <f>'EU and others'!HT22</f>
        <v>1.2282567436390607E-2</v>
      </c>
      <c r="R15">
        <f>(('EU and others'!ET22/100 + 1)^(1/4) - 1)</f>
        <v>1.6051108858444296E-2</v>
      </c>
      <c r="S15" s="52">
        <f>(('EU and others'!FE22/100 + 1)^(1/4) - 1)</f>
        <v>1.8585220652022727E-2</v>
      </c>
      <c r="T15" s="52">
        <f>'EU and others'!HU22</f>
        <v>-3.5556770095034232E-2</v>
      </c>
      <c r="U15">
        <f>LN('Bond Portfolio data'!EJ94/'Bond Portfolio data'!EJ93)</f>
        <v>0.10092747856884934</v>
      </c>
      <c r="V15">
        <f>LN('Bond Portfolio data'!EB94/'Bond Portfolio data'!EB93)</f>
        <v>9.655718828371615E-2</v>
      </c>
      <c r="W15">
        <f>LN('Bond Portfolio data'!S94/'Bond Portfolio data'!S93)</f>
        <v>1.7653272085579562E-2</v>
      </c>
      <c r="X15" s="52">
        <f>LN('Bond Portfolio data'!T94/'Bond Portfolio data'!T93)</f>
        <v>2.327391505499022E-2</v>
      </c>
      <c r="Y15">
        <f>LN('Bond Portfolio data'!EJ94/'Bond Portfolio data'!EB94)</f>
        <v>-0.86286365467723636</v>
      </c>
      <c r="Z15">
        <f>LN('Bond Portfolio data'!S94/'Bond Portfolio data'!T94)</f>
        <v>-0.78441784282504945</v>
      </c>
      <c r="AA15" s="52">
        <f>LN('Bond Portfolio data'!EJ94/'Bond Portfolio data'!S94)</f>
        <v>0.70821359146220408</v>
      </c>
      <c r="AB15">
        <f>LN('Bond Portfolio data'!F94/'Bond Portfolio data'!F93)</f>
        <v>6.113448339123894E-2</v>
      </c>
      <c r="AC15">
        <f>LN('Bond Portfolio data'!G94/'Bond Portfolio data'!G93)</f>
        <v>-4.3823521352282478E-3</v>
      </c>
      <c r="AD15">
        <f>LN('Bond Portfolio data'!W94/'Bond Portfolio data'!W93)</f>
        <v>2.0031965377374224E-3</v>
      </c>
      <c r="AE15" s="52">
        <f>LN('Bond Portfolio data'!X94/'Bond Portfolio data'!X93)</f>
        <v>3.0439518427948894E-2</v>
      </c>
      <c r="AF15">
        <f>LN('Bond Portfolio data'!F94/'Bond Portfolio data'!G94)</f>
        <v>-0.49726724196802208</v>
      </c>
      <c r="AG15" s="52">
        <f>LN('Bond Portfolio data'!W94/'Bond Portfolio data'!X94)</f>
        <v>-0.87291189978948791</v>
      </c>
      <c r="AH15">
        <f>'EU and others'!HV22/100</f>
        <v>7.113617503234416E-3</v>
      </c>
      <c r="AI15" s="52">
        <f>LN(US!E189)-LN(US!E188)</f>
        <v>1.1165450792631759E-3</v>
      </c>
      <c r="AJ15" s="63">
        <f>LN(estimation_level!AJ15/estimation_level!AJ14)</f>
        <v>3.033546697211661E-3</v>
      </c>
      <c r="AK15" s="63">
        <f>LN(estimation_level!AK15/estimation_level!AK14)</f>
        <v>2.2443003895337406E-3</v>
      </c>
      <c r="AM15">
        <f>LN('Bond Portfolio data'!EJ94/'Bond Portfolio data'!F94)</f>
        <v>2.0158928926682065</v>
      </c>
      <c r="AN15">
        <f>LN('Bond Portfolio data'!EB94/'Bond Portfolio data'!G94)</f>
        <v>2.3814893053774209</v>
      </c>
    </row>
    <row r="16" spans="1:40" x14ac:dyDescent="0.25">
      <c r="A16" t="s">
        <v>383</v>
      </c>
      <c r="B16" s="57">
        <f>(LN(US!B190)-LN(US!B189))</f>
        <v>4.8615299049465932E-3</v>
      </c>
      <c r="C16" s="57">
        <f>(LN(US!C190)-LN(US!C189))</f>
        <v>1.0981376640444296E-2</v>
      </c>
      <c r="D16" s="57">
        <f>(LN(US!D190)-LN(US!D189))</f>
        <v>-6.779176309051671E-3</v>
      </c>
      <c r="E16" s="57">
        <f>(LN(US!L190)-LN(US!L189)+LN(US!M190)-LN(US!M189))</f>
        <v>5.8042309580557117E-3</v>
      </c>
      <c r="F16" s="57">
        <f>(LN(US!F190)-LN(US!F189))</f>
        <v>6.006273419182584E-3</v>
      </c>
      <c r="G16" s="57">
        <f>(LN(US!G190)-LN(US!G189))</f>
        <v>-9.3052849500079304E-3</v>
      </c>
      <c r="H16" s="57">
        <f>(LN(US!K190)-LN(US!K189))</f>
        <v>1.2437591553773331E-3</v>
      </c>
      <c r="I16" s="58">
        <f>((US!I190/100 + 1)^(1/4) - 1)</f>
        <v>7.5637509640957834E-3</v>
      </c>
      <c r="J16" s="59">
        <f>((US!H190/100 + 1)^(1/4) - 1)</f>
        <v>1.376324358997838E-2</v>
      </c>
      <c r="K16">
        <f>'EU and others'!HN23</f>
        <v>5.2060265268531417E-3</v>
      </c>
      <c r="L16">
        <f>'EU and others'!HO23</f>
        <v>5.6116547055038036E-3</v>
      </c>
      <c r="M16">
        <f>'EU and others'!HP23</f>
        <v>-3.4044424080402367E-3</v>
      </c>
      <c r="N16">
        <f>'EU and others'!HQ23</f>
        <v>9.7212226150009541E-4</v>
      </c>
      <c r="O16">
        <f>'EU and others'!HR23</f>
        <v>5.8351113834570045E-3</v>
      </c>
      <c r="P16">
        <f>'EU and others'!HS23</f>
        <v>-3.2928225534314998E-3</v>
      </c>
      <c r="Q16">
        <f>'EU and others'!HT23</f>
        <v>9.4238877704667309E-3</v>
      </c>
      <c r="R16">
        <f>(('EU and others'!ET23/100 + 1)^(1/4) - 1)</f>
        <v>1.5035710105293143E-2</v>
      </c>
      <c r="S16" s="52">
        <f>(('EU and others'!FE23/100 + 1)^(1/4) - 1)</f>
        <v>1.7142650056224618E-2</v>
      </c>
      <c r="T16" s="52">
        <f>'EU and others'!HU23</f>
        <v>1.8568042298925218E-2</v>
      </c>
      <c r="U16">
        <f>LN('Bond Portfolio data'!EJ95/'Bond Portfolio data'!EJ94)</f>
        <v>-6.3640370275783505E-3</v>
      </c>
      <c r="V16">
        <f>LN('Bond Portfolio data'!EB95/'Bond Portfolio data'!EB94)</f>
        <v>3.3216948476410685E-2</v>
      </c>
      <c r="W16">
        <f>LN('Bond Portfolio data'!S95/'Bond Portfolio data'!S94)</f>
        <v>1.4666864182308979E-2</v>
      </c>
      <c r="X16" s="52">
        <f>LN('Bond Portfolio data'!T95/'Bond Portfolio data'!T94)</f>
        <v>1.9038640272435584E-2</v>
      </c>
      <c r="Y16">
        <f>LN('Bond Portfolio data'!EJ95/'Bond Portfolio data'!EB95)</f>
        <v>-0.90244464018122528</v>
      </c>
      <c r="Z16">
        <f>LN('Bond Portfolio data'!S95/'Bond Portfolio data'!T95)</f>
        <v>-0.78878961891517585</v>
      </c>
      <c r="AA16" s="52">
        <f>LN('Bond Portfolio data'!EJ95/'Bond Portfolio data'!S95)</f>
        <v>0.68718269025231649</v>
      </c>
      <c r="AB16">
        <f>LN('Bond Portfolio data'!F95/'Bond Portfolio data'!F94)</f>
        <v>0.1013010107045816</v>
      </c>
      <c r="AC16">
        <f>LN('Bond Portfolio data'!G95/'Bond Portfolio data'!G94)</f>
        <v>3.0840133733188641E-3</v>
      </c>
      <c r="AD16">
        <f>LN('Bond Portfolio data'!W95/'Bond Portfolio data'!W94)</f>
        <v>-1.9456450308985396E-2</v>
      </c>
      <c r="AE16" s="52">
        <f>LN('Bond Portfolio data'!X95/'Bond Portfolio data'!X94)</f>
        <v>2.3060601908346062E-2</v>
      </c>
      <c r="AF16">
        <f>LN('Bond Portfolio data'!F95/'Bond Portfolio data'!G95)</f>
        <v>-0.39905024463675931</v>
      </c>
      <c r="AG16" s="52">
        <f>LN('Bond Portfolio data'!W95/'Bond Portfolio data'!X95)</f>
        <v>-0.91542895200681929</v>
      </c>
      <c r="AH16">
        <f>'EU and others'!HV23/100</f>
        <v>5.9727578873731493E-3</v>
      </c>
      <c r="AI16" s="52">
        <f>LN(US!E190)-LN(US!E189)</f>
        <v>2.1402781612858135E-3</v>
      </c>
      <c r="AJ16" s="63">
        <f>LN(estimation_level!AJ16/estimation_level!AJ15)</f>
        <v>3.4118448588409084E-3</v>
      </c>
      <c r="AK16" s="63">
        <f>LN(estimation_level!AK16/estimation_level!AK15)</f>
        <v>2.2534095922826318E-3</v>
      </c>
      <c r="AM16">
        <f>LN('Bond Portfolio data'!EJ95/'Bond Portfolio data'!F95)</f>
        <v>1.9082278449360466</v>
      </c>
      <c r="AN16">
        <f>LN('Bond Portfolio data'!EB95/'Bond Portfolio data'!G95)</f>
        <v>2.4116222404805123</v>
      </c>
    </row>
    <row r="17" spans="1:40" x14ac:dyDescent="0.25">
      <c r="A17" t="s">
        <v>384</v>
      </c>
      <c r="B17" s="57">
        <f>(LN(US!B191)-LN(US!B190))</f>
        <v>1.326414925428665E-2</v>
      </c>
      <c r="C17" s="57">
        <f>(LN(US!C191)-LN(US!C190))</f>
        <v>8.8122025313470687E-3</v>
      </c>
      <c r="D17" s="57">
        <f>(LN(US!D191)-LN(US!D190))</f>
        <v>5.1123224753074403E-2</v>
      </c>
      <c r="E17" s="57">
        <f>(LN(US!L191)-LN(US!L190)+LN(US!M191)-LN(US!M190))</f>
        <v>5.134774947238796E-3</v>
      </c>
      <c r="F17" s="57">
        <f>(LN(US!F191)-LN(US!F190))</f>
        <v>5.20203749349335E-3</v>
      </c>
      <c r="G17" s="57">
        <f>(LN(US!G191)-LN(US!G190))</f>
        <v>-6.0424496800077776E-3</v>
      </c>
      <c r="H17" s="57">
        <f>(LN(US!K191)-LN(US!K190))</f>
        <v>8.892090234071226E-3</v>
      </c>
      <c r="I17" s="58">
        <f>((US!I191/100 + 1)^(1/4) - 1)</f>
        <v>7.392619016770352E-3</v>
      </c>
      <c r="J17" s="59">
        <f>((US!H191/100 + 1)^(1/4) - 1)</f>
        <v>1.3739247205797334E-2</v>
      </c>
      <c r="K17">
        <f>'EU and others'!HN24</f>
        <v>6.9524409481795009E-3</v>
      </c>
      <c r="L17">
        <f>'EU and others'!HO24</f>
        <v>1.1382419966540309E-2</v>
      </c>
      <c r="M17">
        <f>'EU and others'!HP24</f>
        <v>-5.3216514035660635E-3</v>
      </c>
      <c r="N17">
        <f>'EU and others'!HQ24</f>
        <v>-3.1106166760119016E-4</v>
      </c>
      <c r="O17">
        <f>'EU and others'!HR24</f>
        <v>5.3175793902618222E-3</v>
      </c>
      <c r="P17">
        <f>'EU and others'!HS24</f>
        <v>-7.313727083001208E-4</v>
      </c>
      <c r="Q17">
        <f>'EU and others'!HT24</f>
        <v>7.570833294368323E-3</v>
      </c>
      <c r="R17">
        <f>(('EU and others'!ET24/100 + 1)^(1/4) - 1)</f>
        <v>1.3810102491295329E-2</v>
      </c>
      <c r="S17" s="52">
        <f>(('EU and others'!FE24/100 + 1)^(1/4) - 1)</f>
        <v>1.5847446926194664E-2</v>
      </c>
      <c r="T17" s="52">
        <f>'EU and others'!HU24</f>
        <v>1.2321765105147809E-2</v>
      </c>
      <c r="U17">
        <f>LN('Bond Portfolio data'!EJ96/'Bond Portfolio data'!EJ95)</f>
        <v>1.8039738582116872E-2</v>
      </c>
      <c r="V17">
        <f>LN('Bond Portfolio data'!EB96/'Bond Portfolio data'!EB95)</f>
        <v>1.8460062683584723E-2</v>
      </c>
      <c r="W17">
        <f>LN('Bond Portfolio data'!S96/'Bond Portfolio data'!S95)</f>
        <v>3.944173205129662E-2</v>
      </c>
      <c r="X17" s="52">
        <f>LN('Bond Portfolio data'!T96/'Bond Portfolio data'!T95)</f>
        <v>1.1048393855782339E-2</v>
      </c>
      <c r="Y17">
        <f>LN('Bond Portfolio data'!EJ96/'Bond Portfolio data'!EB96)</f>
        <v>-0.90286496428269325</v>
      </c>
      <c r="Z17">
        <f>LN('Bond Portfolio data'!S96/'Bond Portfolio data'!T96)</f>
        <v>-0.76039628071966159</v>
      </c>
      <c r="AA17" s="52">
        <f>LN('Bond Portfolio data'!EJ96/'Bond Portfolio data'!S96)</f>
        <v>0.66578069678313667</v>
      </c>
      <c r="AB17">
        <f>LN('Bond Portfolio data'!F96/'Bond Portfolio data'!F95)</f>
        <v>5.6684647396271243E-2</v>
      </c>
      <c r="AC17">
        <f>LN('Bond Portfolio data'!G96/'Bond Portfolio data'!G95)</f>
        <v>5.0659616556755896E-2</v>
      </c>
      <c r="AD17">
        <f>LN('Bond Portfolio data'!W96/'Bond Portfolio data'!W95)</f>
        <v>3.2140193348763418E-2</v>
      </c>
      <c r="AE17" s="52">
        <f>LN('Bond Portfolio data'!X96/'Bond Portfolio data'!X95)</f>
        <v>9.1263433222760107E-4</v>
      </c>
      <c r="AF17">
        <f>LN('Bond Portfolio data'!F96/'Bond Portfolio data'!G96)</f>
        <v>-0.39302521379724387</v>
      </c>
      <c r="AG17" s="52">
        <f>LN('Bond Portfolio data'!W96/'Bond Portfolio data'!X96)</f>
        <v>-0.88420139299028355</v>
      </c>
      <c r="AH17">
        <f>'EU and others'!HV24/100</f>
        <v>5.3699569645167759E-3</v>
      </c>
      <c r="AI17" s="52">
        <f>LN(US!E191)-LN(US!E190)</f>
        <v>2.1801525842963798E-3</v>
      </c>
      <c r="AJ17" s="63">
        <f>LN(estimation_level!AJ17/estimation_level!AJ16)</f>
        <v>3.1899785983688046E-3</v>
      </c>
      <c r="AK17" s="63">
        <f>LN(estimation_level!AK17/estimation_level!AK16)</f>
        <v>2.1626884653832969E-3</v>
      </c>
      <c r="AM17">
        <f>LN('Bond Portfolio data'!EJ96/'Bond Portfolio data'!F96)</f>
        <v>1.8695829361218921</v>
      </c>
      <c r="AN17">
        <f>LN('Bond Portfolio data'!EB96/'Bond Portfolio data'!G96)</f>
        <v>2.3794226866073411</v>
      </c>
    </row>
    <row r="18" spans="1:40" x14ac:dyDescent="0.25">
      <c r="A18" t="s">
        <v>385</v>
      </c>
      <c r="B18" s="57">
        <f>(LN(US!B192)-LN(US!B191))</f>
        <v>9.7621086878874053E-3</v>
      </c>
      <c r="C18" s="57">
        <f>(LN(US!C192)-LN(US!C191))</f>
        <v>1.1406479099477451E-2</v>
      </c>
      <c r="D18" s="57">
        <f>(LN(US!D192)-LN(US!D191))</f>
        <v>3.7838733939412172E-2</v>
      </c>
      <c r="E18" s="57">
        <f>(LN(US!L192)-LN(US!L191)+LN(US!M192)-LN(US!M191))</f>
        <v>4.0941556762046361E-3</v>
      </c>
      <c r="F18" s="57">
        <f>(LN(US!F192)-LN(US!F191))</f>
        <v>4.8336725200393005E-3</v>
      </c>
      <c r="G18" s="57">
        <f>(LN(US!G192)-LN(US!G191))</f>
        <v>-1.2803092459909848E-3</v>
      </c>
      <c r="H18" s="57">
        <f>(LN(US!K192)-LN(US!K191))</f>
        <v>-4.6748429099068289E-3</v>
      </c>
      <c r="I18" s="58">
        <f>((US!I192/100 + 1)^(1/4) - 1)</f>
        <v>7.9301689331967573E-3</v>
      </c>
      <c r="J18" s="59">
        <f>((US!H192/100 + 1)^(1/4) - 1)</f>
        <v>1.4841321609057934E-2</v>
      </c>
      <c r="K18">
        <f>'EU and others'!HN25</f>
        <v>1.0730806135923395E-2</v>
      </c>
      <c r="L18">
        <f>'EU and others'!HO25</f>
        <v>2.9645522416637759E-3</v>
      </c>
      <c r="M18">
        <f>'EU and others'!HP25</f>
        <v>1.035786604081888E-2</v>
      </c>
      <c r="N18">
        <f>'EU and others'!HQ25</f>
        <v>-5.5856448302774389E-4</v>
      </c>
      <c r="O18">
        <f>'EU and others'!HR25</f>
        <v>-1.9362462716393831E-3</v>
      </c>
      <c r="P18">
        <f>'EU and others'!HS25</f>
        <v>-5.7140466760965299E-3</v>
      </c>
      <c r="Q18">
        <f>'EU and others'!HT25</f>
        <v>1.0896298168004274E-2</v>
      </c>
      <c r="R18">
        <f>(('EU and others'!ET25/100 + 1)^(1/4) - 1)</f>
        <v>1.3153255589094748E-2</v>
      </c>
      <c r="S18" s="52">
        <f>(('EU and others'!FE25/100 + 1)^(1/4) - 1)</f>
        <v>1.5747939919287468E-2</v>
      </c>
      <c r="T18" s="52">
        <f>'EU and others'!HU25</f>
        <v>3.4308594396364606E-2</v>
      </c>
      <c r="U18">
        <f>LN('Bond Portfolio data'!EJ97/'Bond Portfolio data'!EJ96)</f>
        <v>-6.2508148395979762E-2</v>
      </c>
      <c r="V18">
        <f>LN('Bond Portfolio data'!EB97/'Bond Portfolio data'!EB96)</f>
        <v>3.2036208401746667E-2</v>
      </c>
      <c r="W18">
        <f>LN('Bond Portfolio data'!S97/'Bond Portfolio data'!S96)</f>
        <v>9.4305358238039663E-3</v>
      </c>
      <c r="X18" s="52">
        <f>LN('Bond Portfolio data'!T97/'Bond Portfolio data'!T96)</f>
        <v>2.1422275551902688E-2</v>
      </c>
      <c r="Y18">
        <f>LN('Bond Portfolio data'!EJ97/'Bond Portfolio data'!EB97)</f>
        <v>-0.99740932108041969</v>
      </c>
      <c r="Z18">
        <f>LN('Bond Portfolio data'!S97/'Bond Portfolio data'!T97)</f>
        <v>-0.77238802044776045</v>
      </c>
      <c r="AA18" s="52">
        <f>LN('Bond Portfolio data'!EJ97/'Bond Portfolio data'!S97)</f>
        <v>0.59384201256335289</v>
      </c>
      <c r="AB18">
        <f>LN('Bond Portfolio data'!F97/'Bond Portfolio data'!F96)</f>
        <v>-5.3399445000008334E-3</v>
      </c>
      <c r="AC18">
        <f>LN('Bond Portfolio data'!G97/'Bond Portfolio data'!G96)</f>
        <v>3.2815146440291883E-2</v>
      </c>
      <c r="AD18">
        <f>LN('Bond Portfolio data'!W97/'Bond Portfolio data'!W96)</f>
        <v>1.569608266731928E-2</v>
      </c>
      <c r="AE18" s="52">
        <f>LN('Bond Portfolio data'!X97/'Bond Portfolio data'!X96)</f>
        <v>1.8412203744498788E-2</v>
      </c>
      <c r="AF18">
        <f>LN('Bond Portfolio data'!F97/'Bond Portfolio data'!G97)</f>
        <v>-0.43118030473753655</v>
      </c>
      <c r="AG18" s="52">
        <f>LN('Bond Portfolio data'!W97/'Bond Portfolio data'!X97)</f>
        <v>-0.88691751406746311</v>
      </c>
      <c r="AH18">
        <f>'EU and others'!HV25/100</f>
        <v>6.2787566752460881E-3</v>
      </c>
      <c r="AI18" s="52">
        <f>LN(US!E192)-LN(US!E191)</f>
        <v>-1.2477521511113032E-2</v>
      </c>
      <c r="AJ18" s="63">
        <f>LN(estimation_level!AJ18/estimation_level!AJ17)</f>
        <v>2.6842476077707333E-3</v>
      </c>
      <c r="AK18" s="63">
        <f>LN(estimation_level!AK18/estimation_level!AK17)</f>
        <v>2.1971560850927141E-3</v>
      </c>
      <c r="AM18">
        <f>LN('Bond Portfolio data'!EJ97/'Bond Portfolio data'!F97)</f>
        <v>1.8124147322259132</v>
      </c>
      <c r="AN18">
        <f>LN('Bond Portfolio data'!EB97/'Bond Portfolio data'!G97)</f>
        <v>2.3786437485687961</v>
      </c>
    </row>
    <row r="19" spans="1:40" x14ac:dyDescent="0.25">
      <c r="A19" t="s">
        <v>386</v>
      </c>
      <c r="B19" s="57">
        <f>(LN(US!B193)-LN(US!B192))</f>
        <v>1.3571549544458605E-2</v>
      </c>
      <c r="C19" s="57">
        <f>(LN(US!C193)-LN(US!C192))</f>
        <v>7.7176224634651902E-3</v>
      </c>
      <c r="D19" s="57">
        <f>(LN(US!D193)-LN(US!D192))</f>
        <v>4.7861191013195636E-2</v>
      </c>
      <c r="E19" s="57">
        <f>(LN(US!L193)-LN(US!L192)+LN(US!M193)-LN(US!M192))</f>
        <v>1.1806173995262625E-2</v>
      </c>
      <c r="F19" s="57">
        <f>(LN(US!F193)-LN(US!F192))</f>
        <v>4.9735415274856365E-3</v>
      </c>
      <c r="G19" s="57">
        <f>(LN(US!G193)-LN(US!G192))</f>
        <v>1.0686203052832965E-2</v>
      </c>
      <c r="H19" s="57">
        <f>(LN(US!K193)-LN(US!K192))</f>
        <v>7.9605915282225936E-3</v>
      </c>
      <c r="I19" s="58">
        <f>((US!I193/100 + 1)^(1/4) - 1)</f>
        <v>9.7077230934874414E-3</v>
      </c>
      <c r="J19" s="59">
        <f>((US!H193/100 + 1)^(1/4) - 1)</f>
        <v>1.7248576121943859E-2</v>
      </c>
      <c r="K19">
        <f>'EU and others'!HN26</f>
        <v>5.160314819392252E-3</v>
      </c>
      <c r="L19">
        <f>'EU and others'!HO26</f>
        <v>4.8656780011870088E-3</v>
      </c>
      <c r="M19">
        <f>'EU and others'!HP26</f>
        <v>1.2981081227793007E-2</v>
      </c>
      <c r="N19">
        <f>'EU and others'!HQ26</f>
        <v>2.7289575605951174E-3</v>
      </c>
      <c r="O19">
        <f>'EU and others'!HR26</f>
        <v>4.4185879448885882E-3</v>
      </c>
      <c r="P19">
        <f>'EU and others'!HS26</f>
        <v>1.092536214792466E-2</v>
      </c>
      <c r="Q19">
        <f>'EU and others'!HT26</f>
        <v>1.5900703261377248E-2</v>
      </c>
      <c r="R19">
        <f>(('EU and others'!ET26/100 + 1)^(1/4) - 1)</f>
        <v>1.286261964325619E-2</v>
      </c>
      <c r="S19" s="52">
        <f>(('EU and others'!FE26/100 + 1)^(1/4) - 1)</f>
        <v>1.7528143092401027E-2</v>
      </c>
      <c r="T19" s="52">
        <f>'EU and others'!HU26</f>
        <v>-2.7290469079941874E-2</v>
      </c>
      <c r="U19">
        <f>LN('Bond Portfolio data'!EJ98/'Bond Portfolio data'!EJ97)</f>
        <v>3.6347112478139321E-2</v>
      </c>
      <c r="V19">
        <f>LN('Bond Portfolio data'!EB98/'Bond Portfolio data'!EB97)</f>
        <v>3.2241426841233156E-2</v>
      </c>
      <c r="W19">
        <f>LN('Bond Portfolio data'!S98/'Bond Portfolio data'!S97)</f>
        <v>8.3855601497846502E-3</v>
      </c>
      <c r="X19" s="52">
        <f>LN('Bond Portfolio data'!T98/'Bond Portfolio data'!T97)</f>
        <v>1.2124797555001241E-2</v>
      </c>
      <c r="Y19">
        <f>LN('Bond Portfolio data'!EJ98/'Bond Portfolio data'!EB98)</f>
        <v>-0.99330363544351341</v>
      </c>
      <c r="Z19">
        <f>LN('Bond Portfolio data'!S98/'Bond Portfolio data'!T98)</f>
        <v>-0.77612725785297709</v>
      </c>
      <c r="AA19" s="52">
        <f>LN('Bond Portfolio data'!EJ98/'Bond Portfolio data'!S98)</f>
        <v>0.62180356489170774</v>
      </c>
      <c r="AB19">
        <f>LN('Bond Portfolio data'!F98/'Bond Portfolio data'!F97)</f>
        <v>2.7623045475703885E-2</v>
      </c>
      <c r="AC19">
        <f>LN('Bond Portfolio data'!G98/'Bond Portfolio data'!G97)</f>
        <v>1.8095950474427457E-3</v>
      </c>
      <c r="AD19">
        <f>LN('Bond Portfolio data'!W98/'Bond Portfolio data'!W97)</f>
        <v>1.9898874881548075E-4</v>
      </c>
      <c r="AE19" s="52">
        <f>LN('Bond Portfolio data'!X98/'Bond Portfolio data'!X97)</f>
        <v>1.4851994383321502E-2</v>
      </c>
      <c r="AF19">
        <f>LN('Bond Portfolio data'!F98/'Bond Portfolio data'!G98)</f>
        <v>-0.40536685430927549</v>
      </c>
      <c r="AG19" s="52">
        <f>LN('Bond Portfolio data'!W98/'Bond Portfolio data'!X98)</f>
        <v>-0.90157051970196922</v>
      </c>
      <c r="AH19">
        <f>'EU and others'!HV26/100</f>
        <v>5.8672388640380931E-3</v>
      </c>
      <c r="AI19" s="52">
        <f>LN(US!E193)-LN(US!E192)</f>
        <v>5.8332750886966878E-3</v>
      </c>
      <c r="AJ19" s="63">
        <f>LN(estimation_level!AJ19/estimation_level!AJ18)</f>
        <v>2.931827637412334E-3</v>
      </c>
      <c r="AK19" s="63">
        <f>LN(estimation_level!AK19/estimation_level!AK18)</f>
        <v>2.1542719041557474E-3</v>
      </c>
      <c r="AM19">
        <f>LN('Bond Portfolio data'!EJ98/'Bond Portfolio data'!F98)</f>
        <v>1.8211387992283485</v>
      </c>
      <c r="AN19">
        <f>LN('Bond Portfolio data'!EB98/'Bond Portfolio data'!G98)</f>
        <v>2.4090755803625865</v>
      </c>
    </row>
    <row r="20" spans="1:40" x14ac:dyDescent="0.25">
      <c r="A20" t="s">
        <v>387</v>
      </c>
      <c r="B20" s="57">
        <f>(LN(US!B194)-LN(US!B193))</f>
        <v>5.882637000423685E-3</v>
      </c>
      <c r="C20" s="57">
        <f>(LN(US!C194)-LN(US!C193))</f>
        <v>7.7214364253599399E-3</v>
      </c>
      <c r="D20" s="57">
        <f>(LN(US!D194)-LN(US!D193))</f>
        <v>-1.6549076716633415E-2</v>
      </c>
      <c r="E20" s="57">
        <f>(LN(US!L194)-LN(US!L193)+LN(US!M194)-LN(US!M193))</f>
        <v>5.88859455741364E-3</v>
      </c>
      <c r="F20" s="57">
        <f>(LN(US!F194)-LN(US!F193))</f>
        <v>5.3951601654693704E-3</v>
      </c>
      <c r="G20" s="57">
        <f>(LN(US!G194)-LN(US!G193))</f>
        <v>1.5522660219690287E-2</v>
      </c>
      <c r="H20" s="57">
        <f>(LN(US!K194)-LN(US!K193))</f>
        <v>-9.126009759388154E-4</v>
      </c>
      <c r="I20" s="58">
        <f>((US!I194/100 + 1)^(1/4) - 1)</f>
        <v>1.1040801473436668E-2</v>
      </c>
      <c r="J20" s="59">
        <f>((US!H194/100 + 1)^(1/4) - 1)</f>
        <v>1.7841800330548274E-2</v>
      </c>
      <c r="K20">
        <f>'EU and others'!HN27</f>
        <v>1.1309663545378728E-2</v>
      </c>
      <c r="L20">
        <f>'EU and others'!HO27</f>
        <v>1.0555042065938854E-2</v>
      </c>
      <c r="M20">
        <f>'EU and others'!HP27</f>
        <v>8.3719320021387166E-3</v>
      </c>
      <c r="N20">
        <f>'EU and others'!HQ27</f>
        <v>2.1075540034978216E-3</v>
      </c>
      <c r="O20">
        <f>'EU and others'!HR27</f>
        <v>3.3797294962724729E-3</v>
      </c>
      <c r="P20">
        <f>'EU and others'!HS27</f>
        <v>2.2658186008801934E-3</v>
      </c>
      <c r="Q20">
        <f>'EU and others'!HT27</f>
        <v>7.2775425504711163E-3</v>
      </c>
      <c r="R20">
        <f>(('EU and others'!ET27/100 + 1)^(1/4) - 1)</f>
        <v>1.3016883163441184E-2</v>
      </c>
      <c r="S20" s="52">
        <f>(('EU and others'!FE27/100 + 1)^(1/4) - 1)</f>
        <v>1.9116552449596425E-2</v>
      </c>
      <c r="T20" s="52">
        <f>'EU and others'!HU27</f>
        <v>-4.2143845769738932E-2</v>
      </c>
      <c r="U20">
        <f>LN('Bond Portfolio data'!EJ99/'Bond Portfolio data'!EJ98)</f>
        <v>6.8142304671349824E-2</v>
      </c>
      <c r="V20">
        <f>LN('Bond Portfolio data'!EB99/'Bond Portfolio data'!EB98)</f>
        <v>5.510565459927786E-2</v>
      </c>
      <c r="W20">
        <f>LN('Bond Portfolio data'!S99/'Bond Portfolio data'!S98)</f>
        <v>5.5134515375197474E-3</v>
      </c>
      <c r="X20" s="52">
        <f>LN('Bond Portfolio data'!T99/'Bond Portfolio data'!T98)</f>
        <v>1.7517137825731031E-2</v>
      </c>
      <c r="Y20">
        <f>LN('Bond Portfolio data'!EJ99/'Bond Portfolio data'!EB99)</f>
        <v>-0.98026698537144141</v>
      </c>
      <c r="Z20">
        <f>LN('Bond Portfolio data'!S99/'Bond Portfolio data'!T99)</f>
        <v>-0.78813094414118856</v>
      </c>
      <c r="AA20" s="52">
        <f>LN('Bond Portfolio data'!EJ99/'Bond Portfolio data'!S99)</f>
        <v>0.68443241802553789</v>
      </c>
      <c r="AB20">
        <f>LN('Bond Portfolio data'!F99/'Bond Portfolio data'!F98)</f>
        <v>-1.4301648933047762E-2</v>
      </c>
      <c r="AC20">
        <f>LN('Bond Portfolio data'!G99/'Bond Portfolio data'!G98)</f>
        <v>6.4884245032738902E-2</v>
      </c>
      <c r="AD20">
        <f>LN('Bond Portfolio data'!W99/'Bond Portfolio data'!W98)</f>
        <v>1.3942378914044855E-2</v>
      </c>
      <c r="AE20" s="52">
        <f>LN('Bond Portfolio data'!X99/'Bond Portfolio data'!X98)</f>
        <v>4.6941445847529769E-3</v>
      </c>
      <c r="AF20">
        <f>LN('Bond Portfolio data'!F99/'Bond Portfolio data'!G99)</f>
        <v>-0.48455274827506195</v>
      </c>
      <c r="AG20" s="52">
        <f>LN('Bond Portfolio data'!W99/'Bond Portfolio data'!X99)</f>
        <v>-0.89232228537267733</v>
      </c>
      <c r="AH20">
        <f>'EU and others'!HV27/100</f>
        <v>5.3117692378588325E-3</v>
      </c>
      <c r="AI20" s="52">
        <f>LN(US!E194)-LN(US!E193)</f>
        <v>1.6682582203916496E-2</v>
      </c>
      <c r="AJ20" s="63">
        <f>LN(estimation_level!AJ20/estimation_level!AJ19)</f>
        <v>3.2264827094399149E-3</v>
      </c>
      <c r="AK20" s="63">
        <f>LN(estimation_level!AK20/estimation_level!AK19)</f>
        <v>2.1756567257091241E-3</v>
      </c>
      <c r="AM20">
        <f>LN('Bond Portfolio data'!EJ99/'Bond Portfolio data'!F99)</f>
        <v>1.9035827528327462</v>
      </c>
      <c r="AN20">
        <f>LN('Bond Portfolio data'!EB99/'Bond Portfolio data'!G99)</f>
        <v>2.3992969899291254</v>
      </c>
    </row>
    <row r="21" spans="1:40" x14ac:dyDescent="0.25">
      <c r="A21" t="s">
        <v>388</v>
      </c>
      <c r="B21" s="57">
        <f>(LN(US!B195)-LN(US!B194))</f>
        <v>1.1284520662787401E-2</v>
      </c>
      <c r="C21" s="57">
        <f>(LN(US!C195)-LN(US!C194))</f>
        <v>1.070148047817554E-2</v>
      </c>
      <c r="D21" s="57">
        <f>(LN(US!D195)-LN(US!D194))</f>
        <v>4.0258908795688164E-2</v>
      </c>
      <c r="E21" s="57">
        <f>(LN(US!L195)-LN(US!L194)+LN(US!M195)-LN(US!M194))</f>
        <v>9.6822396517719511E-3</v>
      </c>
      <c r="F21" s="57">
        <f>(LN(US!F195)-LN(US!F194))</f>
        <v>5.4872226393500867E-3</v>
      </c>
      <c r="G21" s="57">
        <f>(LN(US!G195)-LN(US!G194))</f>
        <v>3.0059759530027819E-3</v>
      </c>
      <c r="H21" s="57">
        <f>(LN(US!K195)-LN(US!K194))</f>
        <v>5.9868887793479431E-3</v>
      </c>
      <c r="I21" s="58">
        <f>((US!I195/100 + 1)^(1/4) - 1)</f>
        <v>1.2681715137287108E-2</v>
      </c>
      <c r="J21" s="59">
        <f>((US!H195/100 + 1)^(1/4) - 1)</f>
        <v>1.9048771580523205E-2</v>
      </c>
      <c r="K21">
        <f>'EU and others'!HN28</f>
        <v>5.6055066912493144E-3</v>
      </c>
      <c r="L21">
        <f>'EU and others'!HO28</f>
        <v>4.5534524778594963E-3</v>
      </c>
      <c r="M21">
        <f>'EU and others'!HP28</f>
        <v>1.2559110350923539E-2</v>
      </c>
      <c r="N21">
        <f>'EU and others'!HQ28</f>
        <v>3.3240155227183261E-3</v>
      </c>
      <c r="O21">
        <f>'EU and others'!HR28</f>
        <v>6.319186870043814E-3</v>
      </c>
      <c r="P21">
        <f>'EU and others'!HS28</f>
        <v>2.6617333766831702E-3</v>
      </c>
      <c r="Q21">
        <f>'EU and others'!HT28</f>
        <v>1.6645383481673447E-2</v>
      </c>
      <c r="R21">
        <f>(('EU and others'!ET28/100 + 1)^(1/4) - 1)</f>
        <v>1.339558771544902E-2</v>
      </c>
      <c r="S21" s="52">
        <f>(('EU and others'!FE28/100 + 1)^(1/4) - 1)</f>
        <v>1.9584350834312536E-2</v>
      </c>
      <c r="T21" s="52">
        <f>'EU and others'!HU28</f>
        <v>-9.9750100013078942E-3</v>
      </c>
      <c r="U21">
        <f>LN('Bond Portfolio data'!EJ100/'Bond Portfolio data'!EJ99)</f>
        <v>2.2952495905455252E-2</v>
      </c>
      <c r="V21">
        <f>LN('Bond Portfolio data'!EB100/'Bond Portfolio data'!EB99)</f>
        <v>3.3278179712854856E-2</v>
      </c>
      <c r="W21">
        <f>LN('Bond Portfolio data'!S100/'Bond Portfolio data'!S99)</f>
        <v>1.5097709300110613E-2</v>
      </c>
      <c r="X21" s="52">
        <f>LN('Bond Portfolio data'!T100/'Bond Portfolio data'!T99)</f>
        <v>1.0443529528019186E-2</v>
      </c>
      <c r="Y21">
        <f>LN('Bond Portfolio data'!EJ100/'Bond Portfolio data'!EB100)</f>
        <v>-0.99059266917884092</v>
      </c>
      <c r="Z21">
        <f>LN('Bond Portfolio data'!S100/'Bond Portfolio data'!T100)</f>
        <v>-0.78347676436909708</v>
      </c>
      <c r="AA21" s="52">
        <f>LN('Bond Portfolio data'!EJ100/'Bond Portfolio data'!S100)</f>
        <v>0.69228720463088256</v>
      </c>
      <c r="AB21">
        <f>LN('Bond Portfolio data'!F100/'Bond Portfolio data'!F99)</f>
        <v>1.4752336759624552E-2</v>
      </c>
      <c r="AC21">
        <f>LN('Bond Portfolio data'!G100/'Bond Portfolio data'!G99)</f>
        <v>1.741098151031744E-2</v>
      </c>
      <c r="AD21">
        <f>LN('Bond Portfolio data'!W100/'Bond Portfolio data'!W99)</f>
        <v>1.5242525939453435E-2</v>
      </c>
      <c r="AE21" s="52">
        <f>LN('Bond Portfolio data'!X100/'Bond Portfolio data'!X99)</f>
        <v>8.4911837183680831E-3</v>
      </c>
      <c r="AF21">
        <f>LN('Bond Portfolio data'!F100/'Bond Portfolio data'!G100)</f>
        <v>-0.48721139302575517</v>
      </c>
      <c r="AG21" s="52">
        <f>LN('Bond Portfolio data'!W100/'Bond Portfolio data'!X100)</f>
        <v>-0.88557094315159179</v>
      </c>
      <c r="AH21">
        <f>'EU and others'!HV28/100</f>
        <v>4.6589999077167737E-3</v>
      </c>
      <c r="AI21" s="52">
        <f>LN(US!E195)-LN(US!E194)</f>
        <v>-9.0610357170408662E-3</v>
      </c>
      <c r="AJ21" s="63">
        <f>LN(estimation_level!AJ21/estimation_level!AJ20)</f>
        <v>3.0574351976577884E-3</v>
      </c>
      <c r="AK21" s="63">
        <f>LN(estimation_level!AK21/estimation_level!AK20)</f>
        <v>2.0438572301318767E-3</v>
      </c>
      <c r="AM21">
        <f>LN('Bond Portfolio data'!EJ100/'Bond Portfolio data'!F100)</f>
        <v>1.911782911978577</v>
      </c>
      <c r="AN21">
        <f>LN('Bond Portfolio data'!EB100/'Bond Portfolio data'!G100)</f>
        <v>2.415164188131663</v>
      </c>
    </row>
    <row r="22" spans="1:40" x14ac:dyDescent="0.25">
      <c r="A22" t="s">
        <v>389</v>
      </c>
      <c r="B22" s="57">
        <f>(LN(US!B196)-LN(US!B195))</f>
        <v>3.4161924838933544E-3</v>
      </c>
      <c r="C22" s="57">
        <f>(LN(US!C196)-LN(US!C195))</f>
        <v>2.6420505235833502E-3</v>
      </c>
      <c r="D22" s="57">
        <f>(LN(US!D196)-LN(US!D195))</f>
        <v>1.0756234057805791E-2</v>
      </c>
      <c r="E22" s="57">
        <f>(LN(US!L196)-LN(US!L195)+LN(US!M196)-LN(US!M195))</f>
        <v>1.4878505356836769E-3</v>
      </c>
      <c r="F22" s="57">
        <f>(LN(US!F196)-LN(US!F195))</f>
        <v>5.7246819744838362E-3</v>
      </c>
      <c r="G22" s="57">
        <f>(LN(US!G196)-LN(US!G195))</f>
        <v>1.2408775833257835E-2</v>
      </c>
      <c r="H22" s="57">
        <f>(LN(US!K196)-LN(US!K195))</f>
        <v>3.3802063791226189E-3</v>
      </c>
      <c r="I22" s="58">
        <f>((US!I196/100 + 1)^(1/4) - 1)</f>
        <v>1.4218851468827731E-2</v>
      </c>
      <c r="J22" s="59">
        <f>((US!H196/100 + 1)^(1/4) - 1)</f>
        <v>1.8197237580005909E-2</v>
      </c>
      <c r="K22">
        <f>'EU and others'!HN29</f>
        <v>7.8335201286981321E-3</v>
      </c>
      <c r="L22">
        <f>'EU and others'!HO29</f>
        <v>5.0808853131420317E-3</v>
      </c>
      <c r="M22">
        <f>'EU and others'!HP29</f>
        <v>-1.4702145636849793E-2</v>
      </c>
      <c r="N22">
        <f>'EU and others'!HQ29</f>
        <v>3.6009782977921411E-5</v>
      </c>
      <c r="O22">
        <f>'EU and others'!HR29</f>
        <v>3.3160250481258286E-3</v>
      </c>
      <c r="P22">
        <f>'EU and others'!HS29</f>
        <v>6.7130088326429046E-3</v>
      </c>
      <c r="Q22">
        <f>'EU and others'!HT29</f>
        <v>3.3593742758396107E-3</v>
      </c>
      <c r="R22">
        <f>(('EU and others'!ET29/100 + 1)^(1/4) - 1)</f>
        <v>1.4267544259095821E-2</v>
      </c>
      <c r="S22" s="52">
        <f>(('EU and others'!FE29/100 + 1)^(1/4) - 1)</f>
        <v>1.9595226618602579E-2</v>
      </c>
      <c r="T22" s="52">
        <f>'EU and others'!HU29</f>
        <v>-1.8474000254139273E-2</v>
      </c>
      <c r="U22">
        <f>LN('Bond Portfolio data'!EJ101/'Bond Portfolio data'!EJ100)</f>
        <v>7.4715177732299388E-3</v>
      </c>
      <c r="V22">
        <f>LN('Bond Portfolio data'!EB101/'Bond Portfolio data'!EB100)</f>
        <v>7.1592887671511882E-2</v>
      </c>
      <c r="W22">
        <f>LN('Bond Portfolio data'!S101/'Bond Portfolio data'!S100)</f>
        <v>1.4401988238009755E-2</v>
      </c>
      <c r="X22" s="52">
        <f>LN('Bond Portfolio data'!T101/'Bond Portfolio data'!T100)</f>
        <v>2.3785745459509046E-2</v>
      </c>
      <c r="Y22">
        <f>LN('Bond Portfolio data'!EJ101/'Bond Portfolio data'!EB101)</f>
        <v>-1.0547140390771228</v>
      </c>
      <c r="Z22">
        <f>LN('Bond Portfolio data'!S101/'Bond Portfolio data'!T101)</f>
        <v>-0.79286052159059628</v>
      </c>
      <c r="AA22" s="52">
        <f>LN('Bond Portfolio data'!EJ101/'Bond Portfolio data'!S101)</f>
        <v>0.68535673416610288</v>
      </c>
      <c r="AB22">
        <f>LN('Bond Portfolio data'!F101/'Bond Portfolio data'!F100)</f>
        <v>2.7610568102248954E-2</v>
      </c>
      <c r="AC22">
        <f>LN('Bond Portfolio data'!G101/'Bond Portfolio data'!G100)</f>
        <v>6.351619021678663E-2</v>
      </c>
      <c r="AD22">
        <f>LN('Bond Portfolio data'!W101/'Bond Portfolio data'!W100)</f>
        <v>8.812592474119493E-3</v>
      </c>
      <c r="AE22" s="52">
        <f>LN('Bond Portfolio data'!X101/'Bond Portfolio data'!X100)</f>
        <v>1.2312475456452638E-2</v>
      </c>
      <c r="AF22">
        <f>LN('Bond Portfolio data'!F101/'Bond Portfolio data'!G101)</f>
        <v>-0.52311701514029274</v>
      </c>
      <c r="AG22" s="52">
        <f>LN('Bond Portfolio data'!W101/'Bond Portfolio data'!X101)</f>
        <v>-0.88907082613392474</v>
      </c>
      <c r="AH22">
        <f>'EU and others'!HV29/100</f>
        <v>1.1653701401441005E-3</v>
      </c>
      <c r="AI22" s="52">
        <f>LN(US!E196)-LN(US!E195)</f>
        <v>2.0403644248609965E-3</v>
      </c>
      <c r="AJ22" s="63">
        <f>LN(estimation_level!AJ22/estimation_level!AJ21)</f>
        <v>2.6789132848138259E-3</v>
      </c>
      <c r="AK22" s="63">
        <f>LN(estimation_level!AK22/estimation_level!AK21)</f>
        <v>2.1081731501470255E-3</v>
      </c>
      <c r="AM22">
        <f>LN('Bond Portfolio data'!EJ101/'Bond Portfolio data'!F101)</f>
        <v>1.8916438616495581</v>
      </c>
      <c r="AN22">
        <f>LN('Bond Portfolio data'!EB101/'Bond Portfolio data'!G101)</f>
        <v>2.4232408855863881</v>
      </c>
    </row>
    <row r="23" spans="1:40" x14ac:dyDescent="0.25">
      <c r="A23" t="s">
        <v>390</v>
      </c>
      <c r="B23" s="57">
        <f>(LN(US!B197)-LN(US!B196))</f>
        <v>3.4835999403597384E-3</v>
      </c>
      <c r="C23" s="57">
        <f>(LN(US!C197)-LN(US!C196))</f>
        <v>8.9311140949863699E-3</v>
      </c>
      <c r="D23" s="57">
        <f>(LN(US!D197)-LN(US!D196))</f>
        <v>-2.0978890369260483E-2</v>
      </c>
      <c r="E23" s="57">
        <f>(LN(US!L197)-LN(US!L196)+LN(US!M197)-LN(US!M196))</f>
        <v>-6.0593862986451086E-3</v>
      </c>
      <c r="F23" s="57">
        <f>(LN(US!F197)-LN(US!F196))</f>
        <v>4.3885754231327567E-3</v>
      </c>
      <c r="G23" s="57">
        <f>(LN(US!G197)-LN(US!G196))</f>
        <v>1.1191266789347232E-2</v>
      </c>
      <c r="H23" s="57">
        <f>(LN(US!K197)-LN(US!K196))</f>
        <v>6.6399349386623285E-3</v>
      </c>
      <c r="I23" s="58">
        <f>((US!I197/100 + 1)^(1/4) - 1)</f>
        <v>1.4721704756447407E-2</v>
      </c>
      <c r="J23" s="59">
        <f>((US!H197/100 + 1)^(1/4) - 1)</f>
        <v>1.6154324029705736E-2</v>
      </c>
      <c r="K23">
        <f>'EU and others'!HN30</f>
        <v>8.2161909205664321E-3</v>
      </c>
      <c r="L23">
        <f>'EU and others'!HO30</f>
        <v>1.3221044052879603E-2</v>
      </c>
      <c r="M23">
        <f>'EU and others'!HP30</f>
        <v>1.0103508430678398E-2</v>
      </c>
      <c r="N23">
        <f>'EU and others'!HQ30</f>
        <v>5.3257245158600331E-3</v>
      </c>
      <c r="O23">
        <f>'EU and others'!HR30</f>
        <v>5.9908589624057314E-3</v>
      </c>
      <c r="P23">
        <f>'EU and others'!HS30</f>
        <v>-1.0043760022339587E-2</v>
      </c>
      <c r="Q23">
        <f>'EU and others'!HT30</f>
        <v>8.0886611107371196E-3</v>
      </c>
      <c r="R23">
        <f>(('EU and others'!ET30/100 + 1)^(1/4) - 1)</f>
        <v>1.3991874920500136E-2</v>
      </c>
      <c r="S23" s="52">
        <f>(('EU and others'!FE30/100 + 1)^(1/4) - 1)</f>
        <v>1.8243607168336284E-2</v>
      </c>
      <c r="T23" s="52">
        <f>'EU and others'!HU30</f>
        <v>-5.8153491460791511E-2</v>
      </c>
      <c r="U23">
        <f>LN('Bond Portfolio data'!EJ102/'Bond Portfolio data'!EJ101)</f>
        <v>0.10922508678843593</v>
      </c>
      <c r="V23">
        <f>LN('Bond Portfolio data'!EB102/'Bond Portfolio data'!EB101)</f>
        <v>0.10989631643297904</v>
      </c>
      <c r="W23">
        <f>LN('Bond Portfolio data'!S102/'Bond Portfolio data'!S101)</f>
        <v>2.5511320751306316E-2</v>
      </c>
      <c r="X23" s="52">
        <f>LN('Bond Portfolio data'!T102/'Bond Portfolio data'!T101)</f>
        <v>1.3186017105849148E-2</v>
      </c>
      <c r="Y23">
        <f>LN('Bond Portfolio data'!EJ102/'Bond Portfolio data'!EB102)</f>
        <v>-1.055385268721666</v>
      </c>
      <c r="Z23">
        <f>LN('Bond Portfolio data'!S102/'Bond Portfolio data'!T102)</f>
        <v>-0.78053521794513925</v>
      </c>
      <c r="AA23" s="52">
        <f>LN('Bond Portfolio data'!EJ102/'Bond Portfolio data'!S102)</f>
        <v>0.76907050020323242</v>
      </c>
      <c r="AB23">
        <f>LN('Bond Portfolio data'!F102/'Bond Portfolio data'!F101)</f>
        <v>6.5528455482565875E-2</v>
      </c>
      <c r="AC23">
        <f>LN('Bond Portfolio data'!G102/'Bond Portfolio data'!G101)</f>
        <v>7.9884984713127632E-2</v>
      </c>
      <c r="AD23">
        <f>LN('Bond Portfolio data'!W102/'Bond Portfolio data'!W101)</f>
        <v>7.9172002442909704E-3</v>
      </c>
      <c r="AE23" s="52">
        <f>LN('Bond Portfolio data'!X102/'Bond Portfolio data'!X101)</f>
        <v>-7.4589763846811524E-3</v>
      </c>
      <c r="AF23">
        <f>LN('Bond Portfolio data'!F102/'Bond Portfolio data'!G102)</f>
        <v>-0.53747354437085459</v>
      </c>
      <c r="AG23" s="52">
        <f>LN('Bond Portfolio data'!W102/'Bond Portfolio data'!X102)</f>
        <v>-0.87369464950495268</v>
      </c>
      <c r="AH23">
        <f>'EU and others'!HV30/100</f>
        <v>4.5544817022920838E-3</v>
      </c>
      <c r="AI23" s="52">
        <f>LN(US!E197)-LN(US!E196)</f>
        <v>5.2150204371557152E-3</v>
      </c>
      <c r="AJ23" s="63">
        <f>LN(estimation_level!AJ23/estimation_level!AJ22)</f>
        <v>2.8370948234423521E-3</v>
      </c>
      <c r="AK23" s="63">
        <f>LN(estimation_level!AK23/estimation_level!AK22)</f>
        <v>2.0193606314201384E-3</v>
      </c>
      <c r="AM23">
        <f>LN('Bond Portfolio data'!EJ102/'Bond Portfolio data'!F102)</f>
        <v>1.9353404929554279</v>
      </c>
      <c r="AN23">
        <f>LN('Bond Portfolio data'!EB102/'Bond Portfolio data'!G102)</f>
        <v>2.4532522173062397</v>
      </c>
    </row>
    <row r="24" spans="1:40" x14ac:dyDescent="0.25">
      <c r="A24" t="s">
        <v>391</v>
      </c>
      <c r="B24" s="57">
        <f>(LN(US!B198)-LN(US!B197))</f>
        <v>8.5289412240836526E-3</v>
      </c>
      <c r="C24" s="57">
        <f>(LN(US!C198)-LN(US!C197))</f>
        <v>9.1264702067697101E-3</v>
      </c>
      <c r="D24" s="57">
        <f>(LN(US!D198)-LN(US!D197))</f>
        <v>-5.93550971286394E-3</v>
      </c>
      <c r="E24" s="57">
        <f>(LN(US!L198)-LN(US!L197)+LN(US!M198)-LN(US!M197))</f>
        <v>7.5493197927958278E-3</v>
      </c>
      <c r="F24" s="57">
        <f>(LN(US!F198)-LN(US!F197))</f>
        <v>4.7403837249664349E-3</v>
      </c>
      <c r="G24" s="57">
        <f>(LN(US!G198)-LN(US!G197))</f>
        <v>-8.0914903324886822E-3</v>
      </c>
      <c r="H24" s="57">
        <f>(LN(US!K198)-LN(US!K197))</f>
        <v>5.7718477618502462E-3</v>
      </c>
      <c r="I24" s="58">
        <f>((US!I198/100 + 1)^(1/4) - 1)</f>
        <v>1.4194887410651003E-2</v>
      </c>
      <c r="J24" s="59">
        <f>((US!H198/100 + 1)^(1/4) - 1)</f>
        <v>1.5438772340321538E-2</v>
      </c>
      <c r="K24">
        <f>'EU and others'!HN31</f>
        <v>8.7899580710341756E-3</v>
      </c>
      <c r="L24">
        <f>'EU and others'!HO31</f>
        <v>5.284423914665254E-3</v>
      </c>
      <c r="M24">
        <f>'EU and others'!HP31</f>
        <v>7.127104052694502E-3</v>
      </c>
      <c r="N24">
        <f>'EU and others'!HQ31</f>
        <v>1.9642578684010687E-4</v>
      </c>
      <c r="O24">
        <f>'EU and others'!HR31</f>
        <v>4.0542260508697548E-3</v>
      </c>
      <c r="P24">
        <f>'EU and others'!HS31</f>
        <v>1.2932289906024918E-2</v>
      </c>
      <c r="Q24">
        <f>'EU and others'!HT31</f>
        <v>1.1195997703049788E-2</v>
      </c>
      <c r="R24">
        <f>(('EU and others'!ET31/100 + 1)^(1/4) - 1)</f>
        <v>1.3349086967399337E-2</v>
      </c>
      <c r="S24" s="52">
        <f>(('EU and others'!FE31/100 + 1)^(1/4) - 1)</f>
        <v>1.7719005677693467E-2</v>
      </c>
      <c r="T24" s="52">
        <f>'EU and others'!HU31</f>
        <v>3.4382475874599888E-2</v>
      </c>
      <c r="U24">
        <f>LN('Bond Portfolio data'!EJ103/'Bond Portfolio data'!EJ102)</f>
        <v>-2.1379497335733539E-2</v>
      </c>
      <c r="V24">
        <f>LN('Bond Portfolio data'!EB103/'Bond Portfolio data'!EB102)</f>
        <v>-5.3708950164835755E-2</v>
      </c>
      <c r="W24">
        <f>LN('Bond Portfolio data'!S103/'Bond Portfolio data'!S102)</f>
        <v>4.3818001891141366E-3</v>
      </c>
      <c r="X24" s="52">
        <f>LN('Bond Portfolio data'!T103/'Bond Portfolio data'!T102)</f>
        <v>1.4709753070625978E-2</v>
      </c>
      <c r="Y24">
        <f>LN('Bond Portfolio data'!EJ103/'Bond Portfolio data'!EB103)</f>
        <v>-1.0230558158925636</v>
      </c>
      <c r="Z24">
        <f>LN('Bond Portfolio data'!S103/'Bond Portfolio data'!T103)</f>
        <v>-0.79086317082665103</v>
      </c>
      <c r="AA24" s="52">
        <f>LN('Bond Portfolio data'!EJ103/'Bond Portfolio data'!S103)</f>
        <v>0.74330920267838474</v>
      </c>
      <c r="AB24">
        <f>LN('Bond Portfolio data'!F103/'Bond Portfolio data'!F102)</f>
        <v>3.5497178288069767E-2</v>
      </c>
      <c r="AC24">
        <f>LN('Bond Portfolio data'!G103/'Bond Portfolio data'!G102)</f>
        <v>7.9574997647775952E-2</v>
      </c>
      <c r="AD24">
        <f>LN('Bond Portfolio data'!W103/'Bond Portfolio data'!W102)</f>
        <v>-1.0022148513161253E-2</v>
      </c>
      <c r="AE24" s="52">
        <f>LN('Bond Portfolio data'!X103/'Bond Portfolio data'!X102)</f>
        <v>-7.1935909351613916E-3</v>
      </c>
      <c r="AF24">
        <f>LN('Bond Portfolio data'!F103/'Bond Portfolio data'!G103)</f>
        <v>-0.58155136373056071</v>
      </c>
      <c r="AG24" s="52">
        <f>LN('Bond Portfolio data'!W103/'Bond Portfolio data'!X103)</f>
        <v>-0.8765232070829525</v>
      </c>
      <c r="AH24">
        <f>'EU and others'!HV31/100</f>
        <v>5.002957272487606E-3</v>
      </c>
      <c r="AI24" s="52">
        <f>LN(US!E198)-LN(US!E197)</f>
        <v>-2.7367044226886961E-3</v>
      </c>
      <c r="AJ24" s="63">
        <f>LN(estimation_level!AJ24/estimation_level!AJ23)</f>
        <v>3.2186574710768297E-3</v>
      </c>
      <c r="AK24" s="63">
        <f>LN(estimation_level!AK24/estimation_level!AK23)</f>
        <v>2.0278210912929601E-3</v>
      </c>
      <c r="AM24">
        <f>LN('Bond Portfolio data'!EJ103/'Bond Portfolio data'!F103)</f>
        <v>1.8784638173316246</v>
      </c>
      <c r="AN24">
        <f>LN('Bond Portfolio data'!EB103/'Bond Portfolio data'!G103)</f>
        <v>2.3199682694936277</v>
      </c>
    </row>
    <row r="25" spans="1:40" x14ac:dyDescent="0.25">
      <c r="A25" t="s">
        <v>392</v>
      </c>
      <c r="B25" s="57">
        <f>(LN(US!B199)-LN(US!B198))</f>
        <v>7.0668912943059325E-3</v>
      </c>
      <c r="C25" s="57">
        <f>(LN(US!C199)-LN(US!C198))</f>
        <v>7.002542532037026E-3</v>
      </c>
      <c r="D25" s="57">
        <f>(LN(US!D199)-LN(US!D198))</f>
        <v>2.4619212590658357E-2</v>
      </c>
      <c r="E25" s="57">
        <f>(LN(US!L199)-LN(US!L198)+LN(US!M199)-LN(US!M198))</f>
        <v>2.3661159890941974E-4</v>
      </c>
      <c r="F25" s="57">
        <f>(LN(US!F199)-LN(US!F198))</f>
        <v>4.9157680754241539E-3</v>
      </c>
      <c r="G25" s="57">
        <f>(LN(US!G199)-LN(US!G198))</f>
        <v>-1.0348458540468286E-2</v>
      </c>
      <c r="H25" s="57">
        <f>(LN(US!K199)-LN(US!K198))</f>
        <v>1.0017006546024554E-2</v>
      </c>
      <c r="I25" s="58">
        <f>((US!I199/100 + 1)^(1/4) - 1)</f>
        <v>1.4003113763540798E-2</v>
      </c>
      <c r="J25" s="59">
        <f>((US!H199/100 + 1)^(1/4) - 1)</f>
        <v>1.4410502809858228E-2</v>
      </c>
      <c r="K25">
        <f>'EU and others'!HN32</f>
        <v>4.9445021871644861E-3</v>
      </c>
      <c r="L25">
        <f>'EU and others'!HO32</f>
        <v>5.8466517648217741E-3</v>
      </c>
      <c r="M25">
        <f>'EU and others'!HP32</f>
        <v>1.0547467719282333E-2</v>
      </c>
      <c r="N25">
        <f>'EU and others'!HQ32</f>
        <v>2.129501111299763E-3</v>
      </c>
      <c r="O25">
        <f>'EU and others'!HR32</f>
        <v>5.0025920389401065E-3</v>
      </c>
      <c r="P25">
        <f>'EU and others'!HS32</f>
        <v>4.1335730106587462E-3</v>
      </c>
      <c r="Q25">
        <f>'EU and others'!HT32</f>
        <v>1.4334399599018645E-2</v>
      </c>
      <c r="R25">
        <f>(('EU and others'!ET32/100 + 1)^(1/4) - 1)</f>
        <v>1.281246222639032E-2</v>
      </c>
      <c r="S25" s="52">
        <f>(('EU and others'!FE32/100 + 1)^(1/4) - 1)</f>
        <v>1.7029542627147398E-2</v>
      </c>
      <c r="T25" s="52">
        <f>'EU and others'!HU32</f>
        <v>1.6723865492538452E-2</v>
      </c>
      <c r="U25">
        <f>LN('Bond Portfolio data'!EJ104/'Bond Portfolio data'!EJ103)</f>
        <v>-4.2491279663023122E-2</v>
      </c>
      <c r="V25">
        <f>LN('Bond Portfolio data'!EB104/'Bond Portfolio data'!EB103)</f>
        <v>-2.2217219387168738E-2</v>
      </c>
      <c r="W25">
        <f>LN('Bond Portfolio data'!S104/'Bond Portfolio data'!S103)</f>
        <v>-4.4821466797273406E-3</v>
      </c>
      <c r="X25" s="52">
        <f>LN('Bond Portfolio data'!T104/'Bond Portfolio data'!T103)</f>
        <v>1.1249357368133128E-2</v>
      </c>
      <c r="Y25">
        <f>LN('Bond Portfolio data'!EJ104/'Bond Portfolio data'!EB104)</f>
        <v>-1.043329876168418</v>
      </c>
      <c r="Z25">
        <f>LN('Bond Portfolio data'!S104/'Bond Portfolio data'!T104)</f>
        <v>-0.80659467487451153</v>
      </c>
      <c r="AA25" s="52">
        <f>LN('Bond Portfolio data'!EJ104/'Bond Portfolio data'!S104)</f>
        <v>0.70530006969508907</v>
      </c>
      <c r="AB25">
        <f>LN('Bond Portfolio data'!F104/'Bond Portfolio data'!F103)</f>
        <v>7.8745823040622474E-3</v>
      </c>
      <c r="AC25">
        <f>LN('Bond Portfolio data'!G104/'Bond Portfolio data'!G103)</f>
        <v>5.4133485708538834E-2</v>
      </c>
      <c r="AD25">
        <f>LN('Bond Portfolio data'!W104/'Bond Portfolio data'!W103)</f>
        <v>-1.0387533303240111E-2</v>
      </c>
      <c r="AE25" s="52">
        <f>LN('Bond Portfolio data'!X104/'Bond Portfolio data'!X103)</f>
        <v>-4.320732570098961E-3</v>
      </c>
      <c r="AF25">
        <f>LN('Bond Portfolio data'!F104/'Bond Portfolio data'!G104)</f>
        <v>-0.62781026713503707</v>
      </c>
      <c r="AG25" s="52">
        <f>LN('Bond Portfolio data'!W104/'Bond Portfolio data'!X104)</f>
        <v>-0.88259000781609354</v>
      </c>
      <c r="AH25">
        <f>'EU and others'!HV32/100</f>
        <v>6.9880685317337691E-3</v>
      </c>
      <c r="AI25" s="52">
        <f>LN(US!E199)-LN(US!E198)</f>
        <v>-9.0132700318275027E-3</v>
      </c>
      <c r="AJ25" s="63">
        <f>LN(estimation_level!AJ25/estimation_level!AJ24)</f>
        <v>3.0664546671705512E-3</v>
      </c>
      <c r="AK25" s="63">
        <f>LN(estimation_level!AK25/estimation_level!AK24)</f>
        <v>2.0458635079543502E-3</v>
      </c>
      <c r="AM25">
        <f>LN('Bond Portfolio data'!EJ104/'Bond Portfolio data'!F104)</f>
        <v>1.8280979553645391</v>
      </c>
      <c r="AN25">
        <f>LN('Bond Portfolio data'!EB104/'Bond Portfolio data'!G104)</f>
        <v>2.2436175643979204</v>
      </c>
    </row>
    <row r="26" spans="1:40" x14ac:dyDescent="0.25">
      <c r="A26" t="s">
        <v>393</v>
      </c>
      <c r="B26" s="57">
        <f>(LN(US!B200)-LN(US!B199))</f>
        <v>6.5439232258839297E-3</v>
      </c>
      <c r="C26" s="57">
        <f>(LN(US!C200)-LN(US!C199))</f>
        <v>9.236096724933418E-3</v>
      </c>
      <c r="D26" s="57">
        <f>(LN(US!D200)-LN(US!D199))</f>
        <v>1.5139807123593307E-2</v>
      </c>
      <c r="E26" s="57">
        <f>(LN(US!L200)-LN(US!L199)+LN(US!M200)-LN(US!M199))</f>
        <v>-5.7719966825739988E-3</v>
      </c>
      <c r="F26" s="57">
        <f>(LN(US!F200)-LN(US!F199))</f>
        <v>5.403180110906014E-3</v>
      </c>
      <c r="G26" s="57">
        <f>(LN(US!G200)-LN(US!G199))</f>
        <v>-3.6659364979394482E-3</v>
      </c>
      <c r="H26" s="57">
        <f>(LN(US!K200)-LN(US!K199))</f>
        <v>1.4739294867482045E-2</v>
      </c>
      <c r="I26" s="58">
        <f>((US!I200/100 + 1)^(1/4) - 1)</f>
        <v>1.3138783004829735E-2</v>
      </c>
      <c r="J26" s="59">
        <f>((US!H200/100 + 1)^(1/4) - 1)</f>
        <v>1.4458398676410189E-2</v>
      </c>
      <c r="K26">
        <f>'EU and others'!HN33</f>
        <v>7.0820031985830189E-3</v>
      </c>
      <c r="L26">
        <f>'EU and others'!HO33</f>
        <v>8.3012158676705958E-3</v>
      </c>
      <c r="M26">
        <f>'EU and others'!HP33</f>
        <v>-1.3319693511587372E-3</v>
      </c>
      <c r="N26">
        <f>'EU and others'!HQ33</f>
        <v>-7.7761404606452214E-4</v>
      </c>
      <c r="O26">
        <f>'EU and others'!HR33</f>
        <v>2.1440677472693943E-3</v>
      </c>
      <c r="P26">
        <f>'EU and others'!HS33</f>
        <v>1.0183314630737015E-2</v>
      </c>
      <c r="Q26">
        <f>'EU and others'!HT33</f>
        <v>1.6528090625233533E-3</v>
      </c>
      <c r="R26">
        <f>(('EU and others'!ET33/100 + 1)^(1/4) - 1)</f>
        <v>1.1552010464536355E-2</v>
      </c>
      <c r="S26" s="52">
        <f>(('EU and others'!FE33/100 + 1)^(1/4) - 1)</f>
        <v>1.6593688509165316E-2</v>
      </c>
      <c r="T26" s="52">
        <f>'EU and others'!HU33</f>
        <v>2.4021933018869235E-2</v>
      </c>
      <c r="U26">
        <f>LN('Bond Portfolio data'!EJ105/'Bond Portfolio data'!EJ104)</f>
        <v>7.6502694123930584E-3</v>
      </c>
      <c r="V26">
        <f>LN('Bond Portfolio data'!EB105/'Bond Portfolio data'!EB104)</f>
        <v>-1.4903001351469635E-2</v>
      </c>
      <c r="W26">
        <f>LN('Bond Portfolio data'!S105/'Bond Portfolio data'!S104)</f>
        <v>2.4552777768736555E-2</v>
      </c>
      <c r="X26" s="52">
        <f>LN('Bond Portfolio data'!T105/'Bond Portfolio data'!T104)</f>
        <v>1.264355641989528E-2</v>
      </c>
      <c r="Y26">
        <f>LN('Bond Portfolio data'!EJ105/'Bond Portfolio data'!EB105)</f>
        <v>-1.0207766054045553</v>
      </c>
      <c r="Z26">
        <f>LN('Bond Portfolio data'!S105/'Bond Portfolio data'!T105)</f>
        <v>-0.79468545352567022</v>
      </c>
      <c r="AA26" s="52">
        <f>LN('Bond Portfolio data'!EJ105/'Bond Portfolio data'!S105)</f>
        <v>0.68839756133874552</v>
      </c>
      <c r="AB26">
        <f>LN('Bond Portfolio data'!F105/'Bond Portfolio data'!F104)</f>
        <v>6.6411880584722929E-2</v>
      </c>
      <c r="AC26">
        <f>LN('Bond Portfolio data'!G105/'Bond Portfolio data'!G104)</f>
        <v>6.3124091174752234E-2</v>
      </c>
      <c r="AD26">
        <f>LN('Bond Portfolio data'!W105/'Bond Portfolio data'!W104)</f>
        <v>3.7205716347270094E-3</v>
      </c>
      <c r="AE26" s="52">
        <f>LN('Bond Portfolio data'!X105/'Bond Portfolio data'!X104)</f>
        <v>-6.9010862794233012E-3</v>
      </c>
      <c r="AF26">
        <f>LN('Bond Portfolio data'!F105/'Bond Portfolio data'!G105)</f>
        <v>-0.62452247772506631</v>
      </c>
      <c r="AG26" s="52">
        <f>LN('Bond Portfolio data'!W105/'Bond Portfolio data'!X105)</f>
        <v>-0.87196834990194327</v>
      </c>
      <c r="AH26">
        <f>'EU and others'!HV33/100</f>
        <v>5.223362841005991E-3</v>
      </c>
      <c r="AI26" s="52">
        <f>LN(US!E200)-LN(US!E199)</f>
        <v>2.0940549878520898E-3</v>
      </c>
      <c r="AJ26" s="63">
        <f>LN(estimation_level!AJ26/estimation_level!AJ25)</f>
        <v>2.4873825771360028E-3</v>
      </c>
      <c r="AK26" s="63">
        <f>LN(estimation_level!AK26/estimation_level!AK25)</f>
        <v>2.0038964709117382E-3</v>
      </c>
      <c r="AM26">
        <f>LN('Bond Portfolio data'!EJ105/'Bond Portfolio data'!F105)</f>
        <v>1.7693363441922092</v>
      </c>
      <c r="AN26">
        <f>LN('Bond Portfolio data'!EB105/'Bond Portfolio data'!G105)</f>
        <v>2.1655904718716985</v>
      </c>
    </row>
    <row r="27" spans="1:40" x14ac:dyDescent="0.25">
      <c r="A27" t="s">
        <v>394</v>
      </c>
      <c r="B27" s="57">
        <f>(LN(US!B201)-LN(US!B200))</f>
        <v>1.7310436507660398E-2</v>
      </c>
      <c r="C27" s="57">
        <f>(LN(US!C201)-LN(US!C200))</f>
        <v>1.0799788734781046E-2</v>
      </c>
      <c r="D27" s="57">
        <f>(LN(US!D201)-LN(US!D200))</f>
        <v>4.7334128104498774E-2</v>
      </c>
      <c r="E27" s="57">
        <f>(LN(US!L201)-LN(US!L200)+LN(US!M201)-LN(US!M200))</f>
        <v>7.4660894778038056E-3</v>
      </c>
      <c r="F27" s="57">
        <f>(LN(US!F201)-LN(US!F200))</f>
        <v>3.7949716430061287E-3</v>
      </c>
      <c r="G27" s="57">
        <f>(LN(US!G201)-LN(US!G200))</f>
        <v>-7.3175460102445911E-3</v>
      </c>
      <c r="H27" s="57">
        <f>(LN(US!K201)-LN(US!K200))</f>
        <v>1.0702242578034316E-2</v>
      </c>
      <c r="I27" s="58">
        <f>((US!I201/100 + 1)^(1/4) - 1)</f>
        <v>1.2850180559085933E-2</v>
      </c>
      <c r="J27" s="59">
        <f>((US!H201/100 + 1)^(1/4) - 1)</f>
        <v>1.6392505684490244E-2</v>
      </c>
      <c r="K27">
        <f>'EU and others'!HN34</f>
        <v>6.9629960667934535E-3</v>
      </c>
      <c r="L27">
        <f>'EU and others'!HO34</f>
        <v>5.3733367263820832E-3</v>
      </c>
      <c r="M27">
        <f>'EU and others'!HP34</f>
        <v>2.7452171436485741E-2</v>
      </c>
      <c r="N27">
        <f>'EU and others'!HQ34</f>
        <v>3.2124300263887016E-3</v>
      </c>
      <c r="O27">
        <f>'EU and others'!HR34</f>
        <v>4.2249846571108052E-3</v>
      </c>
      <c r="P27">
        <f>'EU and others'!HS34</f>
        <v>4.506636620950597E-3</v>
      </c>
      <c r="Q27">
        <f>'EU and others'!HT34</f>
        <v>5.8632915975197174E-3</v>
      </c>
      <c r="R27">
        <f>(('EU and others'!ET34/100 + 1)^(1/4) - 1)</f>
        <v>1.0710150935784757E-2</v>
      </c>
      <c r="S27" s="52">
        <f>(('EU and others'!FE34/100 + 1)^(1/4) - 1)</f>
        <v>1.6497141251810676E-2</v>
      </c>
      <c r="T27" s="52">
        <f>'EU and others'!HU34</f>
        <v>1.6028951417417701E-2</v>
      </c>
      <c r="U27">
        <f>LN('Bond Portfolio data'!EJ106/'Bond Portfolio data'!EJ105)</f>
        <v>-1.7290582203583395E-2</v>
      </c>
      <c r="V27">
        <f>LN('Bond Portfolio data'!EB106/'Bond Portfolio data'!EB105)</f>
        <v>9.7670417042278225E-3</v>
      </c>
      <c r="W27">
        <f>LN('Bond Portfolio data'!S106/'Bond Portfolio data'!S105)</f>
        <v>1.3780119078600902E-2</v>
      </c>
      <c r="X27" s="52">
        <f>LN('Bond Portfolio data'!T106/'Bond Portfolio data'!T105)</f>
        <v>4.9995367607477276E-3</v>
      </c>
      <c r="Y27">
        <f>LN('Bond Portfolio data'!EJ106/'Bond Portfolio data'!EB106)</f>
        <v>-1.0478342293123666</v>
      </c>
      <c r="Z27">
        <f>LN('Bond Portfolio data'!S106/'Bond Portfolio data'!T106)</f>
        <v>-0.78590487120781705</v>
      </c>
      <c r="AA27" s="52">
        <f>LN('Bond Portfolio data'!EJ106/'Bond Portfolio data'!S106)</f>
        <v>0.65732686005656116</v>
      </c>
      <c r="AB27">
        <f>LN('Bond Portfolio data'!F106/'Bond Portfolio data'!F105)</f>
        <v>1.0938143275803095E-2</v>
      </c>
      <c r="AC27">
        <f>LN('Bond Portfolio data'!G106/'Bond Portfolio data'!G105)</f>
        <v>4.690198830628358E-2</v>
      </c>
      <c r="AD27">
        <f>LN('Bond Portfolio data'!W106/'Bond Portfolio data'!W105)</f>
        <v>1.5236321960272005E-2</v>
      </c>
      <c r="AE27" s="52">
        <f>LN('Bond Portfolio data'!X106/'Bond Portfolio data'!X105)</f>
        <v>-1.2306318567836719E-2</v>
      </c>
      <c r="AF27">
        <f>LN('Bond Portfolio data'!F106/'Bond Portfolio data'!G106)</f>
        <v>-0.66048632275554697</v>
      </c>
      <c r="AG27" s="52">
        <f>LN('Bond Portfolio data'!W106/'Bond Portfolio data'!X106)</f>
        <v>-0.84442570937383443</v>
      </c>
      <c r="AH27">
        <f>'EU and others'!HV34/100</f>
        <v>3.4156316157877339E-3</v>
      </c>
      <c r="AI27" s="52">
        <f>LN(US!E201)-LN(US!E200)</f>
        <v>1.5895778004274774E-2</v>
      </c>
      <c r="AJ27" s="63">
        <f>LN(estimation_level!AJ27/estimation_level!AJ26)</f>
        <v>2.8415344054719327E-3</v>
      </c>
      <c r="AK27" s="63">
        <f>LN(estimation_level!AK27/estimation_level!AK26)</f>
        <v>2.005217213978879E-3</v>
      </c>
      <c r="AM27">
        <f>LN('Bond Portfolio data'!EJ106/'Bond Portfolio data'!F106)</f>
        <v>1.7411076187128227</v>
      </c>
      <c r="AN27">
        <f>LN('Bond Portfolio data'!EB106/'Bond Portfolio data'!G106)</f>
        <v>2.1284555252696427</v>
      </c>
    </row>
    <row r="28" spans="1:40" x14ac:dyDescent="0.25">
      <c r="A28" t="s">
        <v>395</v>
      </c>
      <c r="B28" s="57">
        <f>(LN(US!B202)-LN(US!B201))</f>
        <v>9.2077677611541731E-3</v>
      </c>
      <c r="C28" s="57">
        <f>(LN(US!C202)-LN(US!C201))</f>
        <v>6.0055798512763658E-3</v>
      </c>
      <c r="D28" s="57">
        <f>(LN(US!D202)-LN(US!D201))</f>
        <v>4.5022549999295336E-2</v>
      </c>
      <c r="E28" s="57">
        <f>(LN(US!L202)-LN(US!L201)+LN(US!M202)-LN(US!M201))</f>
        <v>8.8205461743857683E-3</v>
      </c>
      <c r="F28" s="57">
        <f>(LN(US!F202)-LN(US!F201))</f>
        <v>2.8172706777915835E-3</v>
      </c>
      <c r="G28" s="57">
        <f>(LN(US!G202)-LN(US!G201))</f>
        <v>-1.3483847086436462E-2</v>
      </c>
      <c r="H28" s="57">
        <f>(LN(US!K202)-LN(US!K201))</f>
        <v>8.0262024211288363E-3</v>
      </c>
      <c r="I28" s="58">
        <f>((US!I202/100 + 1)^(1/4) - 1)</f>
        <v>1.3018561961216868E-2</v>
      </c>
      <c r="J28" s="59">
        <f>((US!H202/100 + 1)^(1/4) - 1)</f>
        <v>1.653533434188148E-2</v>
      </c>
      <c r="K28">
        <f>'EU and others'!HN35</f>
        <v>6.2883030281800957E-3</v>
      </c>
      <c r="L28">
        <f>'EU and others'!HO35</f>
        <v>6.0305392462584916E-3</v>
      </c>
      <c r="M28">
        <f>'EU and others'!HP35</f>
        <v>4.7689402442659991E-3</v>
      </c>
      <c r="N28">
        <f>'EU and others'!HQ35</f>
        <v>4.0610849749522192E-3</v>
      </c>
      <c r="O28">
        <f>'EU and others'!HR35</f>
        <v>2.3094136895732832E-3</v>
      </c>
      <c r="P28">
        <f>'EU and others'!HS35</f>
        <v>-2.327552152070379E-3</v>
      </c>
      <c r="Q28">
        <f>'EU and others'!HT35</f>
        <v>9.2832102726081098E-3</v>
      </c>
      <c r="R28">
        <f>(('EU and others'!ET35/100 + 1)^(1/4) - 1)</f>
        <v>1.0291892539118663E-2</v>
      </c>
      <c r="S28" s="52">
        <f>(('EU and others'!FE35/100 + 1)^(1/4) - 1)</f>
        <v>1.5794057243401882E-2</v>
      </c>
      <c r="T28" s="52">
        <f>'EU and others'!HU35</f>
        <v>-6.496998823722672E-3</v>
      </c>
      <c r="U28">
        <f>LN('Bond Portfolio data'!EJ107/'Bond Portfolio data'!EJ106)</f>
        <v>1.0366222032555911E-2</v>
      </c>
      <c r="V28">
        <f>LN('Bond Portfolio data'!EB107/'Bond Portfolio data'!EB106)</f>
        <v>1.5191750147629612E-2</v>
      </c>
      <c r="W28">
        <f>LN('Bond Portfolio data'!S107/'Bond Portfolio data'!S106)</f>
        <v>-2.4052597654461669E-4</v>
      </c>
      <c r="X28" s="52">
        <f>LN('Bond Portfolio data'!T107/'Bond Portfolio data'!T106)</f>
        <v>2.1598868403772686E-2</v>
      </c>
      <c r="Y28">
        <f>LN('Bond Portfolio data'!EJ107/'Bond Portfolio data'!EB107)</f>
        <v>-1.0526597574274403</v>
      </c>
      <c r="Z28">
        <f>LN('Bond Portfolio data'!S107/'Bond Portfolio data'!T107)</f>
        <v>-0.80774426558813417</v>
      </c>
      <c r="AA28" s="52">
        <f>LN('Bond Portfolio data'!EJ107/'Bond Portfolio data'!S107)</f>
        <v>0.66793360806566171</v>
      </c>
      <c r="AB28">
        <f>LN('Bond Portfolio data'!F107/'Bond Portfolio data'!F106)</f>
        <v>-2.3761166733793516E-3</v>
      </c>
      <c r="AC28">
        <f>LN('Bond Portfolio data'!G107/'Bond Portfolio data'!G106)</f>
        <v>9.3476925166148486E-2</v>
      </c>
      <c r="AD28">
        <f>LN('Bond Portfolio data'!W107/'Bond Portfolio data'!W106)</f>
        <v>8.4962258412815423E-4</v>
      </c>
      <c r="AE28" s="52">
        <f>LN('Bond Portfolio data'!X107/'Bond Portfolio data'!X106)</f>
        <v>-1.0616178520314674E-2</v>
      </c>
      <c r="AF28">
        <f>LN('Bond Portfolio data'!F107/'Bond Portfolio data'!G107)</f>
        <v>-0.75633936459507489</v>
      </c>
      <c r="AG28" s="52">
        <f>LN('Bond Portfolio data'!W107/'Bond Portfolio data'!X107)</f>
        <v>-0.8329599082693917</v>
      </c>
      <c r="AH28">
        <f>'EU and others'!HV35/100</f>
        <v>8.3547018032603705E-3</v>
      </c>
      <c r="AI28" s="52">
        <f>LN(US!E202)-LN(US!E201)</f>
        <v>1.0507881877543923E-3</v>
      </c>
      <c r="AJ28" s="63">
        <f>LN(estimation_level!AJ28/estimation_level!AJ27)</f>
        <v>3.2518906848097206E-3</v>
      </c>
      <c r="AK28" s="63">
        <f>LN(estimation_level!AK28/estimation_level!AK27)</f>
        <v>2.0130266294424602E-3</v>
      </c>
      <c r="AM28">
        <f>LN('Bond Portfolio data'!EJ107/'Bond Portfolio data'!F107)</f>
        <v>1.753849957418758</v>
      </c>
      <c r="AN28">
        <f>LN('Bond Portfolio data'!EB107/'Bond Portfolio data'!G107)</f>
        <v>2.0501703502511237</v>
      </c>
    </row>
    <row r="29" spans="1:40" x14ac:dyDescent="0.25">
      <c r="A29" t="s">
        <v>396</v>
      </c>
      <c r="B29" s="57">
        <f>(LN(US!B203)-LN(US!B202))</f>
        <v>1.0512174460082235E-2</v>
      </c>
      <c r="C29" s="57">
        <f>(LN(US!C203)-LN(US!C202))</f>
        <v>7.8298122324191866E-3</v>
      </c>
      <c r="D29" s="57">
        <f>(LN(US!D203)-LN(US!D202))</f>
        <v>-3.4399725141476267E-4</v>
      </c>
      <c r="E29" s="57">
        <f>(LN(US!L203)-LN(US!L202)+LN(US!M203)-LN(US!M202))</f>
        <v>7.6253621630346657E-3</v>
      </c>
      <c r="F29" s="57">
        <f>(LN(US!F203)-LN(US!F202))</f>
        <v>5.0667225433480567E-3</v>
      </c>
      <c r="G29" s="57">
        <f>(LN(US!G203)-LN(US!G202))</f>
        <v>-2.1164029063776013E-3</v>
      </c>
      <c r="H29" s="57">
        <f>(LN(US!K203)-LN(US!K202))</f>
        <v>4.6441871235849419E-3</v>
      </c>
      <c r="I29" s="58">
        <f>((US!I203/100 + 1)^(1/4) - 1)</f>
        <v>1.2946408785011965E-2</v>
      </c>
      <c r="J29" s="59">
        <f>((US!H203/100 + 1)^(1/4) - 1)</f>
        <v>1.5486522864651908E-2</v>
      </c>
      <c r="K29">
        <f>'EU and others'!HN36</f>
        <v>7.7978127862059921E-3</v>
      </c>
      <c r="L29">
        <f>'EU and others'!HO36</f>
        <v>7.4399033564573006E-3</v>
      </c>
      <c r="M29">
        <f>'EU and others'!HP36</f>
        <v>4.5269569089483883E-3</v>
      </c>
      <c r="N29">
        <f>'EU and others'!HQ36</f>
        <v>9.6664946277498346E-4</v>
      </c>
      <c r="O29">
        <f>'EU and others'!HR36</f>
        <v>1.6809420697306504E-3</v>
      </c>
      <c r="P29">
        <f>'EU and others'!HS36</f>
        <v>8.9446710885480139E-3</v>
      </c>
      <c r="Q29">
        <f>'EU and others'!HT36</f>
        <v>1.0261998766519318E-2</v>
      </c>
      <c r="R29">
        <f>(('EU and others'!ET36/100 + 1)^(1/4) - 1)</f>
        <v>9.7387539844375759E-3</v>
      </c>
      <c r="S29" s="52">
        <f>(('EU and others'!FE36/100 + 1)^(1/4) - 1)</f>
        <v>1.4370927082092644E-2</v>
      </c>
      <c r="T29" s="52">
        <f>'EU and others'!HU36</f>
        <v>8.3118623713084837E-3</v>
      </c>
      <c r="U29">
        <f>LN('Bond Portfolio data'!EJ108/'Bond Portfolio data'!EJ107)</f>
        <v>-1.3034390032905322E-2</v>
      </c>
      <c r="V29">
        <f>LN('Bond Portfolio data'!EB108/'Bond Portfolio data'!EB107)</f>
        <v>6.7430537004412004E-3</v>
      </c>
      <c r="W29">
        <f>LN('Bond Portfolio data'!S108/'Bond Portfolio data'!S107)</f>
        <v>-1.088685931374095E-2</v>
      </c>
      <c r="X29" s="52">
        <f>LN('Bond Portfolio data'!T108/'Bond Portfolio data'!T107)</f>
        <v>1.1020880683951882E-2</v>
      </c>
      <c r="Y29">
        <f>LN('Bond Portfolio data'!EJ108/'Bond Portfolio data'!EB108)</f>
        <v>-1.072437201160787</v>
      </c>
      <c r="Z29">
        <f>LN('Bond Portfolio data'!S108/'Bond Portfolio data'!T108)</f>
        <v>-0.82965200558582708</v>
      </c>
      <c r="AA29" s="52">
        <f>LN('Bond Portfolio data'!EJ108/'Bond Portfolio data'!S108)</f>
        <v>0.66578607734649731</v>
      </c>
      <c r="AB29">
        <f>LN('Bond Portfolio data'!F108/'Bond Portfolio data'!F107)</f>
        <v>7.4193732216355127E-2</v>
      </c>
      <c r="AC29">
        <f>LN('Bond Portfolio data'!G108/'Bond Portfolio data'!G107)</f>
        <v>5.6358221704311325E-2</v>
      </c>
      <c r="AD29">
        <f>LN('Bond Portfolio data'!W108/'Bond Portfolio data'!W107)</f>
        <v>-5.7201895507029109E-2</v>
      </c>
      <c r="AE29" s="52">
        <f>LN('Bond Portfolio data'!X108/'Bond Portfolio data'!X107)</f>
        <v>-1.1116569739238812E-2</v>
      </c>
      <c r="AF29">
        <f>LN('Bond Portfolio data'!F108/'Bond Portfolio data'!G108)</f>
        <v>-0.73850385408303088</v>
      </c>
      <c r="AG29" s="52">
        <f>LN('Bond Portfolio data'!W108/'Bond Portfolio data'!X108)</f>
        <v>-0.87904523403718193</v>
      </c>
      <c r="AH29">
        <f>'EU and others'!HV36/100</f>
        <v>6.1861982824573192E-3</v>
      </c>
      <c r="AI29" s="52">
        <f>LN(US!E203)-LN(US!E202)</f>
        <v>7.2813210014217589E-3</v>
      </c>
      <c r="AJ29" s="63">
        <f>LN(estimation_level!AJ29/estimation_level!AJ28)</f>
        <v>3.1896892612845659E-3</v>
      </c>
      <c r="AK29" s="63">
        <f>LN(estimation_level!AK29/estimation_level!AK28)</f>
        <v>1.9733776471093068E-3</v>
      </c>
      <c r="AM29">
        <f>LN('Bond Portfolio data'!EJ108/'Bond Portfolio data'!F108)</f>
        <v>1.6666218351694975</v>
      </c>
      <c r="AN29">
        <f>LN('Bond Portfolio data'!EB108/'Bond Portfolio data'!G108)</f>
        <v>2.0005551822472536</v>
      </c>
    </row>
    <row r="30" spans="1:40" x14ac:dyDescent="0.25">
      <c r="A30" t="s">
        <v>397</v>
      </c>
      <c r="B30" s="57">
        <f>(LN(US!B204)-LN(US!B203))</f>
        <v>7.5881625700109367E-3</v>
      </c>
      <c r="C30" s="57">
        <f>(LN(US!C204)-LN(US!C203))</f>
        <v>1.0494925332043437E-2</v>
      </c>
      <c r="D30" s="57">
        <f>(LN(US!D204)-LN(US!D203))</f>
        <v>2.1387852567743337E-2</v>
      </c>
      <c r="E30" s="57">
        <f>(LN(US!L204)-LN(US!L203)+LN(US!M204)-LN(US!M203))</f>
        <v>8.3259334099139437E-3</v>
      </c>
      <c r="F30" s="57">
        <f>(LN(US!F204)-LN(US!F203))</f>
        <v>6.1880506215397091E-3</v>
      </c>
      <c r="G30" s="57">
        <f>(LN(US!G204)-LN(US!G203))</f>
        <v>-7.9260652724206793E-3</v>
      </c>
      <c r="H30" s="57">
        <f>(LN(US!K204)-LN(US!K203))</f>
        <v>8.9808031065166105E-3</v>
      </c>
      <c r="I30" s="58">
        <f>((US!I204/100 + 1)^(1/4) - 1)</f>
        <v>1.2946408785011965E-2</v>
      </c>
      <c r="J30" s="59">
        <f>((US!H204/100 + 1)^(1/4) - 1)</f>
        <v>1.6011334604646654E-2</v>
      </c>
      <c r="K30">
        <f>'EU and others'!HN37</f>
        <v>6.3836756415180836E-3</v>
      </c>
      <c r="L30">
        <f>'EU and others'!HO37</f>
        <v>1.0342281383777954E-2</v>
      </c>
      <c r="M30">
        <f>'EU and others'!HP37</f>
        <v>-5.9061023714235168E-3</v>
      </c>
      <c r="N30">
        <f>'EU and others'!HQ37</f>
        <v>7.1171686171895973E-3</v>
      </c>
      <c r="O30">
        <f>'EU and others'!HR37</f>
        <v>2.6946198037807443E-3</v>
      </c>
      <c r="P30">
        <f>'EU and others'!HS37</f>
        <v>1.5523747801479738E-2</v>
      </c>
      <c r="Q30">
        <f>'EU and others'!HT37</f>
        <v>2.7438582511009183E-3</v>
      </c>
      <c r="R30">
        <f>(('EU and others'!ET37/100 + 1)^(1/4) - 1)</f>
        <v>9.4626633408863015E-3</v>
      </c>
      <c r="S30" s="52">
        <f>(('EU and others'!FE37/100 + 1)^(1/4) - 1)</f>
        <v>1.3946829572997643E-2</v>
      </c>
      <c r="T30" s="52">
        <f>'EU and others'!HU37</f>
        <v>5.5134620411244901E-2</v>
      </c>
      <c r="U30">
        <f>LN('Bond Portfolio data'!EJ109/'Bond Portfolio data'!EJ108)</f>
        <v>-1.7772985594814997E-2</v>
      </c>
      <c r="V30">
        <f>LN('Bond Portfolio data'!EB109/'Bond Portfolio data'!EB108)</f>
        <v>-3.7273081574545709E-2</v>
      </c>
      <c r="W30">
        <f>LN('Bond Portfolio data'!S109/'Bond Portfolio data'!S108)</f>
        <v>-1.4870775667364607E-2</v>
      </c>
      <c r="X30" s="52">
        <f>LN('Bond Portfolio data'!T109/'Bond Portfolio data'!T108)</f>
        <v>1.3343343825397851E-2</v>
      </c>
      <c r="Y30">
        <f>LN('Bond Portfolio data'!EJ109/'Bond Portfolio data'!EB109)</f>
        <v>-1.0529371051810561</v>
      </c>
      <c r="Z30">
        <f>LN('Bond Portfolio data'!S109/'Bond Portfolio data'!T109)</f>
        <v>-0.8578661250785895</v>
      </c>
      <c r="AA30" s="52">
        <f>LN('Bond Portfolio data'!EJ109/'Bond Portfolio data'!S109)</f>
        <v>0.66288386741904692</v>
      </c>
      <c r="AB30">
        <f>LN('Bond Portfolio data'!F109/'Bond Portfolio data'!F108)</f>
        <v>-2.8732916671915593E-2</v>
      </c>
      <c r="AC30">
        <f>LN('Bond Portfolio data'!G109/'Bond Portfolio data'!G108)</f>
        <v>7.0199427835831912E-2</v>
      </c>
      <c r="AD30">
        <f>LN('Bond Portfolio data'!W109/'Bond Portfolio data'!W108)</f>
        <v>-6.9014141260845133E-3</v>
      </c>
      <c r="AE30" s="52">
        <f>LN('Bond Portfolio data'!X109/'Bond Portfolio data'!X108)</f>
        <v>-1.6646395379837219E-2</v>
      </c>
      <c r="AF30">
        <f>LN('Bond Portfolio data'!F109/'Bond Portfolio data'!G109)</f>
        <v>-0.83743619859077856</v>
      </c>
      <c r="AG30" s="52">
        <f>LN('Bond Portfolio data'!W109/'Bond Portfolio data'!X109)</f>
        <v>-0.86930025278342926</v>
      </c>
      <c r="AH30">
        <f>'EU and others'!HV37/100</f>
        <v>2.8758018469392378E-3</v>
      </c>
      <c r="AI30" s="52">
        <f>LN(US!E204)-LN(US!E203)</f>
        <v>-2.6068821836844336E-4</v>
      </c>
      <c r="AJ30" s="63">
        <f>LN(estimation_level!AJ30/estimation_level!AJ29)</f>
        <v>2.6460306575334597E-3</v>
      </c>
      <c r="AK30" s="63">
        <f>LN(estimation_level!AK30/estimation_level!AK29)</f>
        <v>1.909774508528402E-3</v>
      </c>
      <c r="AM30">
        <f>LN('Bond Portfolio data'!EJ109/'Bond Portfolio data'!F109)</f>
        <v>1.6775817662465982</v>
      </c>
      <c r="AN30">
        <f>LN('Bond Portfolio data'!EB109/'Bond Portfolio data'!G109)</f>
        <v>1.8930826728368759</v>
      </c>
    </row>
    <row r="31" spans="1:40" x14ac:dyDescent="0.25">
      <c r="A31" t="s">
        <v>398</v>
      </c>
      <c r="B31" s="57">
        <f>(LN(US!B205)-LN(US!B204))</f>
        <v>1.4978427346161283E-2</v>
      </c>
      <c r="C31" s="57">
        <f>(LN(US!C205)-LN(US!C204))</f>
        <v>4.5219855291076527E-3</v>
      </c>
      <c r="D31" s="57">
        <f>(LN(US!D205)-LN(US!D204))</f>
        <v>5.3759939880837493E-2</v>
      </c>
      <c r="E31" s="57">
        <f>(LN(US!L205)-LN(US!L204)+LN(US!M205)-LN(US!M204))</f>
        <v>6.8708306766680494E-3</v>
      </c>
      <c r="F31" s="57">
        <f>(LN(US!F205)-LN(US!F204))</f>
        <v>2.7008967957060648E-3</v>
      </c>
      <c r="G31" s="57">
        <f>(LN(US!G205)-LN(US!G204))</f>
        <v>-2.5199079896254695E-2</v>
      </c>
      <c r="H31" s="57">
        <f>(LN(US!K205)-LN(US!K204))</f>
        <v>7.6939620176732504E-3</v>
      </c>
      <c r="I31" s="58">
        <f>((US!I205/100 + 1)^(1/4) - 1)</f>
        <v>1.352320302581167E-2</v>
      </c>
      <c r="J31" s="59">
        <f>((US!H205/100 + 1)^(1/4) - 1)</f>
        <v>1.6344882748635881E-2</v>
      </c>
      <c r="K31">
        <f>'EU and others'!HN38</f>
        <v>7.5058077187314578E-3</v>
      </c>
      <c r="L31">
        <f>'EU and others'!HO38</f>
        <v>-1.8226267850870873E-3</v>
      </c>
      <c r="M31">
        <f>'EU and others'!HP38</f>
        <v>1.6791710301054783E-2</v>
      </c>
      <c r="N31">
        <f>'EU and others'!HQ38</f>
        <v>5.0286034631654786E-4</v>
      </c>
      <c r="O31">
        <f>'EU and others'!HR38</f>
        <v>5.1356931647534628E-3</v>
      </c>
      <c r="P31">
        <f>'EU and others'!HS38</f>
        <v>-3.5161491776395507E-3</v>
      </c>
      <c r="Q31">
        <f>'EU and others'!HT38</f>
        <v>9.4139928535096687E-3</v>
      </c>
      <c r="R31">
        <f>(('EU and others'!ET38/100 + 1)^(1/4) - 1)</f>
        <v>9.3909292593374882E-3</v>
      </c>
      <c r="S31" s="52">
        <f>(('EU and others'!FE38/100 + 1)^(1/4) - 1)</f>
        <v>1.3958298938465008E-2</v>
      </c>
      <c r="T31" s="52">
        <f>'EU and others'!HU38</f>
        <v>1.2088039654414432E-2</v>
      </c>
      <c r="U31">
        <f>LN('Bond Portfolio data'!EJ110/'Bond Portfolio data'!EJ109)</f>
        <v>5.5621746756032266E-3</v>
      </c>
      <c r="V31">
        <f>LN('Bond Portfolio data'!EB110/'Bond Portfolio data'!EB109)</f>
        <v>2.3458140184556733E-2</v>
      </c>
      <c r="W31">
        <f>LN('Bond Portfolio data'!S110/'Bond Portfolio data'!S109)</f>
        <v>-1.7872325493981042E-2</v>
      </c>
      <c r="X31" s="52">
        <f>LN('Bond Portfolio data'!T110/'Bond Portfolio data'!T109)</f>
        <v>3.539294341218581E-4</v>
      </c>
      <c r="Y31">
        <f>LN('Bond Portfolio data'!EJ110/'Bond Portfolio data'!EB110)</f>
        <v>-1.0708330706900098</v>
      </c>
      <c r="Z31">
        <f>LN('Bond Portfolio data'!S110/'Bond Portfolio data'!T110)</f>
        <v>-0.87609238000669243</v>
      </c>
      <c r="AA31" s="52">
        <f>LN('Bond Portfolio data'!EJ110/'Bond Portfolio data'!S110)</f>
        <v>0.68631836758863118</v>
      </c>
      <c r="AB31">
        <f>LN('Bond Portfolio data'!F110/'Bond Portfolio data'!F109)</f>
        <v>-3.1216163540269657E-2</v>
      </c>
      <c r="AC31">
        <f>LN('Bond Portfolio data'!G110/'Bond Portfolio data'!G109)</f>
        <v>5.6866762417801808E-2</v>
      </c>
      <c r="AD31">
        <f>LN('Bond Portfolio data'!W110/'Bond Portfolio data'!W109)</f>
        <v>-1.0362929946706354E-2</v>
      </c>
      <c r="AE31" s="52">
        <f>LN('Bond Portfolio data'!X110/'Bond Portfolio data'!X109)</f>
        <v>-3.2195027560933433E-2</v>
      </c>
      <c r="AF31">
        <f>LN('Bond Portfolio data'!F110/'Bond Portfolio data'!G110)</f>
        <v>-0.9255191245488501</v>
      </c>
      <c r="AG31" s="52">
        <f>LN('Bond Portfolio data'!W110/'Bond Portfolio data'!X110)</f>
        <v>-0.84746815516920226</v>
      </c>
      <c r="AH31">
        <f>'EU and others'!HV38/100</f>
        <v>6.6831225117588997E-3</v>
      </c>
      <c r="AI31" s="52">
        <f>LN(US!E205)-LN(US!E204)</f>
        <v>1.0374882322214951E-2</v>
      </c>
      <c r="AJ31" s="63">
        <f>LN(estimation_level!AJ31/estimation_level!AJ30)</f>
        <v>2.85926588963703E-3</v>
      </c>
      <c r="AK31" s="63">
        <f>LN(estimation_level!AK31/estimation_level!AK30)</f>
        <v>1.9697087153194813E-3</v>
      </c>
      <c r="AM31">
        <f>LN('Bond Portfolio data'!EJ110/'Bond Portfolio data'!F110)</f>
        <v>1.714360104462471</v>
      </c>
      <c r="AN31">
        <f>LN('Bond Portfolio data'!EB110/'Bond Portfolio data'!G110)</f>
        <v>1.8596740506036307</v>
      </c>
    </row>
    <row r="32" spans="1:40" x14ac:dyDescent="0.25">
      <c r="A32" t="s">
        <v>399</v>
      </c>
      <c r="B32" s="57">
        <f>(LN(US!B206)-LN(US!B205))</f>
        <v>1.264705976883107E-2</v>
      </c>
      <c r="C32" s="57">
        <f>(LN(US!C206)-LN(US!C205))</f>
        <v>1.6965426385414872E-2</v>
      </c>
      <c r="D32" s="57">
        <f>(LN(US!D206)-LN(US!D205))</f>
        <v>1.7714507932317325E-2</v>
      </c>
      <c r="E32" s="57">
        <f>(LN(US!L206)-LN(US!L205)+LN(US!M206)-LN(US!M205))</f>
        <v>5.9716087697001541E-3</v>
      </c>
      <c r="F32" s="57">
        <f>(LN(US!F206)-LN(US!F205))</f>
        <v>3.5642891214031636E-3</v>
      </c>
      <c r="G32" s="57">
        <f>(LN(US!G206)-LN(US!G205))</f>
        <v>-5.8841719538715864E-3</v>
      </c>
      <c r="H32" s="57">
        <f>(LN(US!K206)-LN(US!K205))</f>
        <v>9.6146882798562316E-3</v>
      </c>
      <c r="I32" s="58">
        <f>((US!I206/100 + 1)^(1/4) - 1)</f>
        <v>1.3547214757856141E-2</v>
      </c>
      <c r="J32" s="59">
        <f>((US!H206/100 + 1)^(1/4) - 1)</f>
        <v>1.524770284793564E-2</v>
      </c>
      <c r="K32">
        <f>'EU and others'!HN39</f>
        <v>7.4137578177243682E-3</v>
      </c>
      <c r="L32">
        <f>'EU and others'!HO39</f>
        <v>5.2426705417266102E-3</v>
      </c>
      <c r="M32">
        <f>'EU and others'!HP39</f>
        <v>1.0427213688538441E-3</v>
      </c>
      <c r="N32">
        <f>'EU and others'!HQ39</f>
        <v>3.5452936026084377E-3</v>
      </c>
      <c r="O32">
        <f>'EU and others'!HR39</f>
        <v>3.7256200103671809E-3</v>
      </c>
      <c r="P32">
        <f>'EU and others'!HS39</f>
        <v>-1.5869448602771189E-4</v>
      </c>
      <c r="Q32">
        <f>'EU and others'!HT39</f>
        <v>5.8727715016489183E-3</v>
      </c>
      <c r="R32">
        <f>(('EU and others'!ET39/100 + 1)^(1/4) - 1)</f>
        <v>9.5197890516738326E-3</v>
      </c>
      <c r="S32" s="52">
        <f>(('EU and others'!FE39/100 + 1)^(1/4) - 1)</f>
        <v>1.3138071116364447E-2</v>
      </c>
      <c r="T32" s="52">
        <f>'EU and others'!HU39</f>
        <v>2.0502001554827641E-2</v>
      </c>
      <c r="U32">
        <f>LN('Bond Portfolio data'!EJ111/'Bond Portfolio data'!EJ110)</f>
        <v>-2.2588461137101421E-3</v>
      </c>
      <c r="V32">
        <f>LN('Bond Portfolio data'!EB111/'Bond Portfolio data'!EB110)</f>
        <v>6.7534681683134997E-3</v>
      </c>
      <c r="W32">
        <f>LN('Bond Portfolio data'!S111/'Bond Portfolio data'!S110)</f>
        <v>4.7127929023909896E-3</v>
      </c>
      <c r="X32" s="52">
        <f>LN('Bond Portfolio data'!T111/'Bond Portfolio data'!T110)</f>
        <v>2.8906052076101783E-3</v>
      </c>
      <c r="Y32">
        <f>LN('Bond Portfolio data'!EJ111/'Bond Portfolio data'!EB111)</f>
        <v>-1.0798453849720333</v>
      </c>
      <c r="Z32">
        <f>LN('Bond Portfolio data'!S111/'Bond Portfolio data'!T111)</f>
        <v>-0.87427019231191139</v>
      </c>
      <c r="AA32" s="52">
        <f>LN('Bond Portfolio data'!EJ111/'Bond Portfolio data'!S111)</f>
        <v>0.67934672857252998</v>
      </c>
      <c r="AB32">
        <f>LN('Bond Portfolio data'!F111/'Bond Portfolio data'!F110)</f>
        <v>2.5886200660421951E-2</v>
      </c>
      <c r="AC32">
        <f>LN('Bond Portfolio data'!G111/'Bond Portfolio data'!G110)</f>
        <v>4.1750450010244806E-2</v>
      </c>
      <c r="AD32">
        <f>LN('Bond Portfolio data'!W111/'Bond Portfolio data'!W110)</f>
        <v>-7.2764357343808872E-3</v>
      </c>
      <c r="AE32" s="52">
        <f>LN('Bond Portfolio data'!X111/'Bond Portfolio data'!X110)</f>
        <v>-2.125793215282713E-2</v>
      </c>
      <c r="AF32">
        <f>LN('Bond Portfolio data'!F111/'Bond Portfolio data'!G111)</f>
        <v>-0.9413833738986731</v>
      </c>
      <c r="AG32" s="52">
        <f>LN('Bond Portfolio data'!W111/'Bond Portfolio data'!X111)</f>
        <v>-0.833486658750756</v>
      </c>
      <c r="AH32">
        <f>'EU and others'!HV39/100</f>
        <v>6.3476764041905031E-4</v>
      </c>
      <c r="AI32" s="52">
        <f>LN(US!E206)-LN(US!E205)</f>
        <v>1.5899279287658885E-3</v>
      </c>
      <c r="AJ32" s="63">
        <f>LN(estimation_level!AJ32/estimation_level!AJ31)</f>
        <v>3.3120984044280989E-3</v>
      </c>
      <c r="AK32" s="63">
        <f>LN(estimation_level!AK32/estimation_level!AK31)</f>
        <v>1.9289532211026943E-3</v>
      </c>
      <c r="AM32">
        <f>LN('Bond Portfolio data'!EJ111/'Bond Portfolio data'!F111)</f>
        <v>1.686215057688339</v>
      </c>
      <c r="AN32">
        <f>LN('Bond Portfolio data'!EB111/'Bond Portfolio data'!G111)</f>
        <v>1.8246770687616993</v>
      </c>
    </row>
    <row r="33" spans="1:40" x14ac:dyDescent="0.25">
      <c r="A33" t="s">
        <v>400</v>
      </c>
      <c r="B33" s="57">
        <f>(LN(US!B207)-LN(US!B206))</f>
        <v>7.728062174061634E-3</v>
      </c>
      <c r="C33" s="57">
        <f>(LN(US!C207)-LN(US!C206))</f>
        <v>1.1806279711507273E-2</v>
      </c>
      <c r="D33" s="57">
        <f>(LN(US!D207)-LN(US!D206))</f>
        <v>1.4062447961737057E-2</v>
      </c>
      <c r="E33" s="57">
        <f>(LN(US!L207)-LN(US!L206)+LN(US!M207)-LN(US!M206))</f>
        <v>2.5588134622722691E-3</v>
      </c>
      <c r="F33" s="57">
        <f>(LN(US!F207)-LN(US!F206))</f>
        <v>3.3220499471484644E-3</v>
      </c>
      <c r="G33" s="57">
        <f>(LN(US!G207)-LN(US!G206))</f>
        <v>-8.406346075959803E-3</v>
      </c>
      <c r="H33" s="57">
        <f>(LN(US!K207)-LN(US!K206))</f>
        <v>1.8048406977321463E-2</v>
      </c>
      <c r="I33" s="58">
        <f>((US!I207/100 + 1)^(1/4) - 1)</f>
        <v>1.3499189587034666E-2</v>
      </c>
      <c r="J33" s="59">
        <f>((US!H207/100 + 1)^(1/4) - 1)</f>
        <v>1.4458398676410189E-2</v>
      </c>
      <c r="K33">
        <f>'EU and others'!HN40</f>
        <v>9.9766611487084027E-3</v>
      </c>
      <c r="L33">
        <f>'EU and others'!HO40</f>
        <v>8.0489314498616241E-3</v>
      </c>
      <c r="M33">
        <f>'EU and others'!HP40</f>
        <v>1.8695114937223697E-2</v>
      </c>
      <c r="N33">
        <f>'EU and others'!HQ40</f>
        <v>-4.1813673171984802E-3</v>
      </c>
      <c r="O33">
        <f>'EU and others'!HR40</f>
        <v>1.3991947435884086E-3</v>
      </c>
      <c r="P33">
        <f>'EU and others'!HS40</f>
        <v>4.7495198659381005E-3</v>
      </c>
      <c r="Q33">
        <f>'EU and others'!HT40</f>
        <v>7.5985858399785777E-3</v>
      </c>
      <c r="R33">
        <f>(('EU and others'!ET40/100 + 1)^(1/4) - 1)</f>
        <v>9.6811497140172342E-3</v>
      </c>
      <c r="S33" s="52">
        <f>(('EU and others'!FE40/100 + 1)^(1/4) - 1)</f>
        <v>1.219152613502561E-2</v>
      </c>
      <c r="T33" s="52">
        <f>'EU and others'!HU40</f>
        <v>9.9729009863348123E-4</v>
      </c>
      <c r="U33">
        <f>LN('Bond Portfolio data'!EJ112/'Bond Portfolio data'!EJ111)</f>
        <v>5.7025961818975065E-3</v>
      </c>
      <c r="V33">
        <f>LN('Bond Portfolio data'!EB112/'Bond Portfolio data'!EB111)</f>
        <v>-1.2652659536216497E-2</v>
      </c>
      <c r="W33">
        <f>LN('Bond Portfolio data'!S112/'Bond Portfolio data'!S111)</f>
        <v>-2.9691856854956299E-3</v>
      </c>
      <c r="X33" s="52">
        <f>LN('Bond Portfolio data'!T112/'Bond Portfolio data'!T111)</f>
        <v>-4.3153259152339694E-3</v>
      </c>
      <c r="Y33">
        <f>LN('Bond Portfolio data'!EJ112/'Bond Portfolio data'!EB112)</f>
        <v>-1.0614901292539192</v>
      </c>
      <c r="Z33">
        <f>LN('Bond Portfolio data'!S112/'Bond Portfolio data'!T112)</f>
        <v>-0.87292405208217294</v>
      </c>
      <c r="AA33" s="52">
        <f>LN('Bond Portfolio data'!EJ112/'Bond Portfolio data'!S112)</f>
        <v>0.68801851043992301</v>
      </c>
      <c r="AB33">
        <f>LN('Bond Portfolio data'!F112/'Bond Portfolio data'!F111)</f>
        <v>-2.5266880620830427E-2</v>
      </c>
      <c r="AC33">
        <f>LN('Bond Portfolio data'!G112/'Bond Portfolio data'!G111)</f>
        <v>9.1660955474760376E-3</v>
      </c>
      <c r="AD33">
        <f>LN('Bond Portfolio data'!W112/'Bond Portfolio data'!W111)</f>
        <v>9.6456348075447639E-3</v>
      </c>
      <c r="AE33" s="52">
        <f>LN('Bond Portfolio data'!X112/'Bond Portfolio data'!X111)</f>
        <v>-1.3057480321046703E-2</v>
      </c>
      <c r="AF33">
        <f>LN('Bond Portfolio data'!F112/'Bond Portfolio data'!G112)</f>
        <v>-0.97581635006697942</v>
      </c>
      <c r="AG33" s="52">
        <f>LN('Bond Portfolio data'!W112/'Bond Portfolio data'!X112)</f>
        <v>-0.81078354362216454</v>
      </c>
      <c r="AH33">
        <f>'EU and others'!HV40/100</f>
        <v>5.6320399662274298E-3</v>
      </c>
      <c r="AI33" s="52">
        <f>LN(US!E207)-LN(US!E206)</f>
        <v>1.5016628371578022E-3</v>
      </c>
      <c r="AJ33" s="63">
        <f>LN(estimation_level!AJ33/estimation_level!AJ32)</f>
        <v>3.1225088688009491E-3</v>
      </c>
      <c r="AK33" s="63">
        <f>LN(estimation_level!AK33/estimation_level!AK32)</f>
        <v>1.7687370285224822E-3</v>
      </c>
      <c r="AM33">
        <f>LN('Bond Portfolio data'!EJ112/'Bond Portfolio data'!F112)</f>
        <v>1.717184534491067</v>
      </c>
      <c r="AN33">
        <f>LN('Bond Portfolio data'!EB112/'Bond Portfolio data'!G112)</f>
        <v>1.8028583136780068</v>
      </c>
    </row>
    <row r="34" spans="1:40" x14ac:dyDescent="0.25">
      <c r="A34" t="s">
        <v>401</v>
      </c>
      <c r="B34" s="57">
        <f>(LN(US!B208)-LN(US!B207))</f>
        <v>9.8440756780426852E-3</v>
      </c>
      <c r="C34" s="57">
        <f>(LN(US!C208)-LN(US!C207))</f>
        <v>1.0269362552387307E-2</v>
      </c>
      <c r="D34" s="57">
        <f>(LN(US!D208)-LN(US!D207))</f>
        <v>4.355746750818934E-2</v>
      </c>
      <c r="E34" s="57">
        <f>(LN(US!L208)-LN(US!L207)+LN(US!M208)-LN(US!M207))</f>
        <v>1.9086713987839232E-3</v>
      </c>
      <c r="F34" s="57">
        <f>(LN(US!F208)-LN(US!F207))</f>
        <v>1.6314256922704828E-3</v>
      </c>
      <c r="G34" s="57">
        <f>(LN(US!G208)-LN(US!G207))</f>
        <v>-2.5303717466503173E-2</v>
      </c>
      <c r="H34" s="57">
        <f>(LN(US!K208)-LN(US!K207))</f>
        <v>1.8189938621040902E-2</v>
      </c>
      <c r="I34" s="58">
        <f>((US!I208/100 + 1)^(1/4) - 1)</f>
        <v>1.352320302581167E-2</v>
      </c>
      <c r="J34" s="59">
        <f>((US!H208/100 + 1)^(1/4) - 1)</f>
        <v>1.369124932458976E-2</v>
      </c>
      <c r="K34">
        <f>'EU and others'!HN41</f>
        <v>1.577237009216011E-3</v>
      </c>
      <c r="L34">
        <f>'EU and others'!HO41</f>
        <v>4.3973428254929364E-3</v>
      </c>
      <c r="M34">
        <f>'EU and others'!HP41</f>
        <v>-4.7276265625894118E-4</v>
      </c>
      <c r="N34">
        <f>'EU and others'!HQ41</f>
        <v>7.1744901184564802E-3</v>
      </c>
      <c r="O34">
        <f>'EU and others'!HR41</f>
        <v>1.8402175726061859E-3</v>
      </c>
      <c r="P34">
        <f>'EU and others'!HS41</f>
        <v>-1.1934725918649927E-2</v>
      </c>
      <c r="Q34">
        <f>'EU and others'!HT41</f>
        <v>6.0140411294738196E-4</v>
      </c>
      <c r="R34">
        <f>(('EU and others'!ET41/100 + 1)^(1/4) - 1)</f>
        <v>9.3345896702936582E-3</v>
      </c>
      <c r="S34" s="52">
        <f>(('EU and others'!FE41/100 + 1)^(1/4) - 1)</f>
        <v>1.1340841967401927E-2</v>
      </c>
      <c r="T34" s="52">
        <f>'EU and others'!HU41</f>
        <v>2.5375318077295195E-2</v>
      </c>
      <c r="U34">
        <f>LN('Bond Portfolio data'!EJ113/'Bond Portfolio data'!EJ112)</f>
        <v>-8.0123933451238631E-3</v>
      </c>
      <c r="V34">
        <f>LN('Bond Portfolio data'!EB113/'Bond Portfolio data'!EB112)</f>
        <v>1.787373557840476E-2</v>
      </c>
      <c r="W34">
        <f>LN('Bond Portfolio data'!S113/'Bond Portfolio data'!S112)</f>
        <v>-2.4056074153143477E-2</v>
      </c>
      <c r="X34" s="52">
        <f>LN('Bond Portfolio data'!T113/'Bond Portfolio data'!T112)</f>
        <v>9.5498506537704004E-4</v>
      </c>
      <c r="Y34">
        <f>LN('Bond Portfolio data'!EJ113/'Bond Portfolio data'!EB113)</f>
        <v>-1.087376258177448</v>
      </c>
      <c r="Z34">
        <f>LN('Bond Portfolio data'!S113/'Bond Portfolio data'!T113)</f>
        <v>-0.89793511130069359</v>
      </c>
      <c r="AA34" s="52">
        <f>LN('Bond Portfolio data'!EJ113/'Bond Portfolio data'!S113)</f>
        <v>0.70406219124794267</v>
      </c>
      <c r="AB34">
        <f>LN('Bond Portfolio data'!F113/'Bond Portfolio data'!F112)</f>
        <v>-2.3261902349583342E-2</v>
      </c>
      <c r="AC34">
        <f>LN('Bond Portfolio data'!G113/'Bond Portfolio data'!G112)</f>
        <v>6.7161274347144863E-3</v>
      </c>
      <c r="AD34">
        <f>LN('Bond Portfolio data'!W113/'Bond Portfolio data'!W112)</f>
        <v>-2.4497864975174088E-2</v>
      </c>
      <c r="AE34" s="52">
        <f>LN('Bond Portfolio data'!X113/'Bond Portfolio data'!X112)</f>
        <v>-2.8407059917495035E-3</v>
      </c>
      <c r="AF34">
        <f>LN('Bond Portfolio data'!F113/'Bond Portfolio data'!G113)</f>
        <v>-1.0057943798512774</v>
      </c>
      <c r="AG34" s="52">
        <f>LN('Bond Portfolio data'!W113/'Bond Portfolio data'!X113)</f>
        <v>-0.83244070260558911</v>
      </c>
      <c r="AH34">
        <f>'EU and others'!HV41/100</f>
        <v>8.4899291196754642E-3</v>
      </c>
      <c r="AI34" s="52">
        <f>LN(US!E208)-LN(US!E207)</f>
        <v>-5.8045954659675658E-3</v>
      </c>
      <c r="AJ34" s="63">
        <f>LN(estimation_level!AJ34/estimation_level!AJ33)</f>
        <v>2.5637491373017608E-3</v>
      </c>
      <c r="AK34" s="63">
        <f>LN(estimation_level!AK34/estimation_level!AK33)</f>
        <v>1.7948929488795873E-3</v>
      </c>
      <c r="AM34">
        <f>LN('Bond Portfolio data'!EJ113/'Bond Portfolio data'!F113)</f>
        <v>1.7324340434955265</v>
      </c>
      <c r="AN34">
        <f>LN('Bond Portfolio data'!EB113/'Bond Portfolio data'!G113)</f>
        <v>1.8140159218216969</v>
      </c>
    </row>
    <row r="35" spans="1:40" x14ac:dyDescent="0.25">
      <c r="A35" t="s">
        <v>402</v>
      </c>
      <c r="B35" s="57">
        <f>(LN(US!B209)-LN(US!B208))</f>
        <v>9.6518888198176001E-3</v>
      </c>
      <c r="C35" s="57">
        <f>(LN(US!C209)-LN(US!C208))</f>
        <v>1.7506939925084453E-2</v>
      </c>
      <c r="D35" s="57">
        <f>(LN(US!D209)-LN(US!D208))</f>
        <v>-6.7813649309158563E-3</v>
      </c>
      <c r="E35" s="57">
        <f>(LN(US!L209)-LN(US!L208)+LN(US!M209)-LN(US!M208))</f>
        <v>1.5982219882513249E-3</v>
      </c>
      <c r="F35" s="57">
        <f>(LN(US!F209)-LN(US!F208))</f>
        <v>2.0863820302894354E-3</v>
      </c>
      <c r="G35" s="57">
        <f>(LN(US!G209)-LN(US!G208))</f>
        <v>-1.6614047917233421E-2</v>
      </c>
      <c r="H35" s="57">
        <f>(LN(US!K209)-LN(US!K208))</f>
        <v>1.2912475121749978E-2</v>
      </c>
      <c r="I35" s="58">
        <f>((US!I209/100 + 1)^(1/4) - 1)</f>
        <v>1.3475174441242466E-2</v>
      </c>
      <c r="J35" s="59">
        <f>((US!H209/100 + 1)^(1/4) - 1)</f>
        <v>1.3715249117428607E-2</v>
      </c>
      <c r="K35">
        <f>'EU and others'!HN42</f>
        <v>4.0454012360082022E-3</v>
      </c>
      <c r="L35">
        <f>'EU and others'!HO42</f>
        <v>7.3774512721251403E-3</v>
      </c>
      <c r="M35">
        <f>'EU and others'!HP42</f>
        <v>1.1028252688846476E-3</v>
      </c>
      <c r="N35">
        <f>'EU and others'!HQ42</f>
        <v>4.3542083344266065E-4</v>
      </c>
      <c r="O35">
        <f>'EU and others'!HR42</f>
        <v>2.7350398175224923E-3</v>
      </c>
      <c r="P35">
        <f>'EU and others'!HS42</f>
        <v>-3.5679574028215384E-3</v>
      </c>
      <c r="Q35">
        <f>'EU and others'!HT42</f>
        <v>8.6637231562797894E-3</v>
      </c>
      <c r="R35">
        <f>(('EU and others'!ET42/100 + 1)^(1/4) - 1)</f>
        <v>9.026821583541178E-3</v>
      </c>
      <c r="S35" s="52">
        <f>(('EU and others'!FE42/100 + 1)^(1/4) - 1)</f>
        <v>1.0968203114641195E-2</v>
      </c>
      <c r="T35" s="52">
        <f>'EU and others'!HU42</f>
        <v>1.0560521725916972E-2</v>
      </c>
      <c r="U35">
        <f>LN('Bond Portfolio data'!EJ114/'Bond Portfolio data'!EJ113)</f>
        <v>-2.8583330061680956E-2</v>
      </c>
      <c r="V35">
        <f>LN('Bond Portfolio data'!EB114/'Bond Portfolio data'!EB113)</f>
        <v>-2.0215665997676633E-2</v>
      </c>
      <c r="W35">
        <f>LN('Bond Portfolio data'!S114/'Bond Portfolio data'!S113)</f>
        <v>-8.081040835634011E-3</v>
      </c>
      <c r="X35" s="52">
        <f>LN('Bond Portfolio data'!T114/'Bond Portfolio data'!T113)</f>
        <v>-9.3602218288740581E-3</v>
      </c>
      <c r="Y35">
        <f>LN('Bond Portfolio data'!EJ114/'Bond Portfolio data'!EB114)</f>
        <v>-1.0957439222414522</v>
      </c>
      <c r="Z35">
        <f>LN('Bond Portfolio data'!S114/'Bond Portfolio data'!T114)</f>
        <v>-0.89665593030745361</v>
      </c>
      <c r="AA35" s="52">
        <f>LN('Bond Portfolio data'!EJ114/'Bond Portfolio data'!S114)</f>
        <v>0.68355990202189565</v>
      </c>
      <c r="AB35">
        <f>LN('Bond Portfolio data'!F114/'Bond Portfolio data'!F113)</f>
        <v>-1.5184868322932246E-2</v>
      </c>
      <c r="AC35">
        <f>LN('Bond Portfolio data'!G114/'Bond Portfolio data'!G113)</f>
        <v>2.4389670406622037E-2</v>
      </c>
      <c r="AD35">
        <f>LN('Bond Portfolio data'!W114/'Bond Portfolio data'!W113)</f>
        <v>-4.148555259473663E-3</v>
      </c>
      <c r="AE35" s="52">
        <f>LN('Bond Portfolio data'!X114/'Bond Portfolio data'!X113)</f>
        <v>-3.2346073548266879E-2</v>
      </c>
      <c r="AF35">
        <f>LN('Bond Portfolio data'!F114/'Bond Portfolio data'!G114)</f>
        <v>-1.0453689185808317</v>
      </c>
      <c r="AG35" s="52">
        <f>LN('Bond Portfolio data'!W114/'Bond Portfolio data'!X114)</f>
        <v>-0.80424318431679587</v>
      </c>
      <c r="AH35">
        <f>'EU and others'!HV42/100</f>
        <v>1.1595838287843113E-2</v>
      </c>
      <c r="AI35" s="52">
        <f>LN(US!E209)-LN(US!E208)</f>
        <v>2.0064707282800853E-2</v>
      </c>
      <c r="AJ35" s="63">
        <f>LN(estimation_level!AJ35/estimation_level!AJ34)</f>
        <v>2.7349364095437968E-3</v>
      </c>
      <c r="AK35" s="63">
        <f>LN(estimation_level!AK35/estimation_level!AK34)</f>
        <v>1.7634048529731518E-3</v>
      </c>
      <c r="AM35">
        <f>LN('Bond Portfolio data'!EJ114/'Bond Portfolio data'!F114)</f>
        <v>1.7190355817567777</v>
      </c>
      <c r="AN35">
        <f>LN('Bond Portfolio data'!EB114/'Bond Portfolio data'!G114)</f>
        <v>1.7694105854173983</v>
      </c>
    </row>
    <row r="36" spans="1:40" x14ac:dyDescent="0.25">
      <c r="A36" t="s">
        <v>403</v>
      </c>
      <c r="B36" s="57">
        <f>(LN(US!B210)-LN(US!B209))</f>
        <v>1.3002321230439762E-2</v>
      </c>
      <c r="C36" s="57">
        <f>(LN(US!C210)-LN(US!C209))</f>
        <v>1.3059697743104337E-2</v>
      </c>
      <c r="D36" s="57">
        <f>(LN(US!D210)-LN(US!D209))</f>
        <v>2.6370199292959917E-2</v>
      </c>
      <c r="E36" s="57">
        <f>(LN(US!L210)-LN(US!L209)+LN(US!M210)-LN(US!M209))</f>
        <v>-3.464598742386471E-4</v>
      </c>
      <c r="F36" s="57">
        <f>(LN(US!F210)-LN(US!F209))</f>
        <v>3.7293596766492243E-3</v>
      </c>
      <c r="G36" s="57">
        <f>(LN(US!G210)-LN(US!G209))</f>
        <v>-1.6274912409556919E-2</v>
      </c>
      <c r="H36" s="57">
        <f>(LN(US!K210)-LN(US!K209))</f>
        <v>1.5547164618084253E-2</v>
      </c>
      <c r="I36" s="58">
        <f>((US!I210/100 + 1)^(1/4) - 1)</f>
        <v>1.3547214757856141E-2</v>
      </c>
      <c r="J36" s="59">
        <f>((US!H210/100 + 1)^(1/4) - 1)</f>
        <v>1.27539248981694E-2</v>
      </c>
      <c r="K36">
        <f>'EU and others'!HN43</f>
        <v>5.9520598769427112E-3</v>
      </c>
      <c r="L36">
        <f>'EU and others'!HO43</f>
        <v>9.9666068183967768E-3</v>
      </c>
      <c r="M36">
        <f>'EU and others'!HP43</f>
        <v>1.5075479117953303E-2</v>
      </c>
      <c r="N36">
        <f>'EU and others'!HQ43</f>
        <v>3.7551617238711279E-3</v>
      </c>
      <c r="O36">
        <f>'EU and others'!HR43</f>
        <v>6.442221022645651E-5</v>
      </c>
      <c r="P36">
        <f>'EU and others'!HS43</f>
        <v>-5.8427127745557049E-4</v>
      </c>
      <c r="Q36">
        <f>'EU and others'!HT43</f>
        <v>3.978541411429593E-3</v>
      </c>
      <c r="R36">
        <f>(('EU and others'!ET43/100 + 1)^(1/4) - 1)</f>
        <v>8.7455229031421222E-3</v>
      </c>
      <c r="S36" s="52">
        <f>(('EU and others'!FE43/100 + 1)^(1/4) - 1)</f>
        <v>1.00578168160399E-2</v>
      </c>
      <c r="T36" s="52">
        <f>'EU and others'!HU43</f>
        <v>4.5212158986019432E-3</v>
      </c>
      <c r="U36">
        <f>LN('Bond Portfolio data'!EJ115/'Bond Portfolio data'!EJ114)</f>
        <v>1.5923336904128178E-2</v>
      </c>
      <c r="V36">
        <f>LN('Bond Portfolio data'!EB115/'Bond Portfolio data'!EB114)</f>
        <v>6.0016662865321592E-3</v>
      </c>
      <c r="W36">
        <f>LN('Bond Portfolio data'!S115/'Bond Portfolio data'!S114)</f>
        <v>7.590283009707109E-3</v>
      </c>
      <c r="X36" s="52">
        <f>LN('Bond Portfolio data'!T115/'Bond Portfolio data'!T114)</f>
        <v>-1.740212140702696E-2</v>
      </c>
      <c r="Y36">
        <f>LN('Bond Portfolio data'!EJ115/'Bond Portfolio data'!EB115)</f>
        <v>-1.0858222516238563</v>
      </c>
      <c r="Z36">
        <f>LN('Bond Portfolio data'!S115/'Bond Portfolio data'!T115)</f>
        <v>-0.87166352589071927</v>
      </c>
      <c r="AA36" s="52">
        <f>LN('Bond Portfolio data'!EJ115/'Bond Portfolio data'!S115)</f>
        <v>0.69189295591631661</v>
      </c>
      <c r="AB36">
        <f>LN('Bond Portfolio data'!F115/'Bond Portfolio data'!F114)</f>
        <v>-1.3658732001961379E-2</v>
      </c>
      <c r="AC36">
        <f>LN('Bond Portfolio data'!G115/'Bond Portfolio data'!G114)</f>
        <v>-3.0016777061055638E-2</v>
      </c>
      <c r="AD36">
        <f>LN('Bond Portfolio data'!W115/'Bond Portfolio data'!W114)</f>
        <v>1.9098525991143631E-2</v>
      </c>
      <c r="AE36" s="52">
        <f>LN('Bond Portfolio data'!X115/'Bond Portfolio data'!X114)</f>
        <v>-8.6576013273828648E-3</v>
      </c>
      <c r="AF36">
        <f>LN('Bond Portfolio data'!F115/'Bond Portfolio data'!G115)</f>
        <v>-1.0290108735217376</v>
      </c>
      <c r="AG36" s="52">
        <f>LN('Bond Portfolio data'!W115/'Bond Portfolio data'!X115)</f>
        <v>-0.77648705699826936</v>
      </c>
      <c r="AH36">
        <f>'EU and others'!HV43/100</f>
        <v>7.4259357173474452E-3</v>
      </c>
      <c r="AI36" s="52">
        <f>LN(US!E210)-LN(US!E209)</f>
        <v>9.0879117561621925E-3</v>
      </c>
      <c r="AJ36" s="63">
        <f>LN(estimation_level!AJ36/estimation_level!AJ35)</f>
        <v>3.1180595529864013E-3</v>
      </c>
      <c r="AK36" s="63">
        <f>LN(estimation_level!AK36/estimation_level!AK35)</f>
        <v>1.7620518230821928E-3</v>
      </c>
      <c r="AM36">
        <f>LN('Bond Portfolio data'!EJ115/'Bond Portfolio data'!F115)</f>
        <v>1.7486176506628672</v>
      </c>
      <c r="AN36">
        <f>LN('Bond Portfolio data'!EB115/'Bond Portfolio data'!G115)</f>
        <v>1.8054290287649861</v>
      </c>
    </row>
    <row r="37" spans="1:40" x14ac:dyDescent="0.25">
      <c r="A37" t="s">
        <v>404</v>
      </c>
      <c r="B37" s="57">
        <f>(LN(US!B211)-LN(US!B210))</f>
        <v>1.6282108466684875E-2</v>
      </c>
      <c r="C37" s="57">
        <f>(LN(US!C211)-LN(US!C210))</f>
        <v>1.4588861483572302E-2</v>
      </c>
      <c r="D37" s="57">
        <f>(LN(US!D211)-LN(US!D210))</f>
        <v>2.7812034210562331E-2</v>
      </c>
      <c r="E37" s="57">
        <f>(LN(US!L211)-LN(US!L210)+LN(US!M211)-LN(US!M210))</f>
        <v>1.4192086495306455E-2</v>
      </c>
      <c r="F37" s="57">
        <f>(LN(US!F211)-LN(US!F210))</f>
        <v>3.1224544833952095E-3</v>
      </c>
      <c r="G37" s="57">
        <f>(LN(US!G211)-LN(US!G210))</f>
        <v>-4.0980101310896799E-3</v>
      </c>
      <c r="H37" s="57">
        <f>(LN(US!K211)-LN(US!K210))</f>
        <v>3.9684367824586175E-3</v>
      </c>
      <c r="I37" s="58">
        <f>((US!I211/100 + 1)^(1/4) - 1)</f>
        <v>1.193464150751633E-2</v>
      </c>
      <c r="J37" s="59">
        <f>((US!H211/100 + 1)^(1/4) - 1)</f>
        <v>1.147593856640805E-2</v>
      </c>
      <c r="K37">
        <f>'EU and others'!HN44</f>
        <v>8.1469319989983212E-3</v>
      </c>
      <c r="L37">
        <f>'EU and others'!HO44</f>
        <v>6.8279340470473737E-3</v>
      </c>
      <c r="M37">
        <f>'EU and others'!HP44</f>
        <v>8.1201866657084447E-3</v>
      </c>
      <c r="N37">
        <f>'EU and others'!HQ44</f>
        <v>1.208469194391986E-3</v>
      </c>
      <c r="O37">
        <f>'EU and others'!HR44</f>
        <v>4.6517694538633914E-3</v>
      </c>
      <c r="P37">
        <f>'EU and others'!HS44</f>
        <v>-3.3202766475252485E-2</v>
      </c>
      <c r="Q37">
        <f>'EU and others'!HT44</f>
        <v>1.0173943198117673E-2</v>
      </c>
      <c r="R37">
        <f>(('EU and others'!ET44/100 + 1)^(1/4) - 1)</f>
        <v>8.126642508076154E-3</v>
      </c>
      <c r="S37" s="52">
        <f>(('EU and others'!FE44/100 + 1)^(1/4) - 1)</f>
        <v>9.0363844896459433E-3</v>
      </c>
      <c r="T37" s="52">
        <f>'EU and others'!HU44</f>
        <v>-6.6383419485891604E-2</v>
      </c>
      <c r="U37">
        <f>LN('Bond Portfolio data'!EJ116/'Bond Portfolio data'!EJ115)</f>
        <v>9.5286356516991119E-2</v>
      </c>
      <c r="V37">
        <f>LN('Bond Portfolio data'!EB116/'Bond Portfolio data'!EB115)</f>
        <v>0.13778621903943222</v>
      </c>
      <c r="W37">
        <f>LN('Bond Portfolio data'!S116/'Bond Portfolio data'!S115)</f>
        <v>3.0840572472493572E-2</v>
      </c>
      <c r="X37" s="52">
        <f>LN('Bond Portfolio data'!T116/'Bond Portfolio data'!T115)</f>
        <v>-1.4308652571162634E-2</v>
      </c>
      <c r="Y37">
        <f>LN('Bond Portfolio data'!EJ116/'Bond Portfolio data'!EB116)</f>
        <v>-1.1283221141462976</v>
      </c>
      <c r="Z37">
        <f>LN('Bond Portfolio data'!S116/'Bond Portfolio data'!T116)</f>
        <v>-0.82651430084706301</v>
      </c>
      <c r="AA37" s="52">
        <f>LN('Bond Portfolio data'!EJ116/'Bond Portfolio data'!S116)</f>
        <v>0.75633873996081435</v>
      </c>
      <c r="AB37">
        <f>LN('Bond Portfolio data'!F116/'Bond Portfolio data'!F115)</f>
        <v>6.2901112830395206E-2</v>
      </c>
      <c r="AC37">
        <f>LN('Bond Portfolio data'!G116/'Bond Portfolio data'!G115)</f>
        <v>2.2360584455322113E-2</v>
      </c>
      <c r="AD37">
        <f>LN('Bond Portfolio data'!W116/'Bond Portfolio data'!W115)</f>
        <v>1.3330037731042318E-2</v>
      </c>
      <c r="AE37" s="52">
        <f>LN('Bond Portfolio data'!X116/'Bond Portfolio data'!X115)</f>
        <v>-4.0258365016809898E-2</v>
      </c>
      <c r="AF37">
        <f>LN('Bond Portfolio data'!F116/'Bond Portfolio data'!G116)</f>
        <v>-0.98847034514666443</v>
      </c>
      <c r="AG37" s="52">
        <f>LN('Bond Portfolio data'!W116/'Bond Portfolio data'!X116)</f>
        <v>-0.72289865425041722</v>
      </c>
      <c r="AH37">
        <f>'EU and others'!HV44/100</f>
        <v>4.3610353011637381E-3</v>
      </c>
      <c r="AI37" s="52">
        <f>LN(US!E211)-LN(US!E210)</f>
        <v>9.0890765382578564E-3</v>
      </c>
      <c r="AJ37" s="63">
        <f>LN(estimation_level!AJ37/estimation_level!AJ36)</f>
        <v>3.0182489643773799E-3</v>
      </c>
      <c r="AK37" s="63">
        <f>LN(estimation_level!AK37/estimation_level!AK36)</f>
        <v>1.6197886054697308E-3</v>
      </c>
      <c r="AM37">
        <f>LN('Bond Portfolio data'!EJ116/'Bond Portfolio data'!F116)</f>
        <v>1.7810028943494631</v>
      </c>
      <c r="AN37">
        <f>LN('Bond Portfolio data'!EB116/'Bond Portfolio data'!G116)</f>
        <v>1.9208546633490962</v>
      </c>
    </row>
    <row r="38" spans="1:40" x14ac:dyDescent="0.25">
      <c r="A38" t="s">
        <v>405</v>
      </c>
      <c r="B38" s="57">
        <f>(LN(US!B212)-LN(US!B211))</f>
        <v>7.9542123772409212E-3</v>
      </c>
      <c r="C38" s="57">
        <f>(LN(US!C212)-LN(US!C211))</f>
        <v>9.4821191142315797E-3</v>
      </c>
      <c r="D38" s="57">
        <f>(LN(US!D212)-LN(US!D211))</f>
        <v>2.811206554550072E-2</v>
      </c>
      <c r="E38" s="57">
        <f>(LN(US!L212)-LN(US!L211)+LN(US!M212)-LN(US!M211))</f>
        <v>3.3635968472882638E-3</v>
      </c>
      <c r="F38" s="57">
        <f>(LN(US!F212)-LN(US!F211))</f>
        <v>4.9857832487445464E-3</v>
      </c>
      <c r="G38" s="57">
        <f>(LN(US!G212)-LN(US!G211))</f>
        <v>-3.9649441616971259E-3</v>
      </c>
      <c r="H38" s="57">
        <f>(LN(US!K212)-LN(US!K211))</f>
        <v>1.582070739268282E-2</v>
      </c>
      <c r="I38" s="58">
        <f>((US!I212/100 + 1)^(1/4) - 1)</f>
        <v>1.1620859544202888E-2</v>
      </c>
      <c r="J38" s="59">
        <f>((US!H212/100 + 1)^(1/4) - 1)</f>
        <v>1.2224027545819194E-2</v>
      </c>
      <c r="K38">
        <f>'EU and others'!HN45</f>
        <v>2.8539730227931772E-3</v>
      </c>
      <c r="L38">
        <f>'EU and others'!HO45</f>
        <v>7.4377045665671888E-3</v>
      </c>
      <c r="M38">
        <f>'EU and others'!HP45</f>
        <v>1.0492190225852021E-2</v>
      </c>
      <c r="N38">
        <f>'EU and others'!HQ45</f>
        <v>2.066979718828276E-3</v>
      </c>
      <c r="O38">
        <f>'EU and others'!HR45</f>
        <v>-1.0026939846679655E-3</v>
      </c>
      <c r="P38">
        <f>'EU and others'!HS45</f>
        <v>-1.6807753626772615E-2</v>
      </c>
      <c r="Q38">
        <f>'EU and others'!HT45</f>
        <v>7.2711046230516429E-3</v>
      </c>
      <c r="R38">
        <f>(('EU and others'!ET45/100 + 1)^(1/4) - 1)</f>
        <v>7.1383003844045501E-3</v>
      </c>
      <c r="S38" s="52">
        <f>(('EU and others'!FE45/100 + 1)^(1/4) - 1)</f>
        <v>9.3040522311376161E-3</v>
      </c>
      <c r="T38" s="52">
        <f>'EU and others'!HU45</f>
        <v>1.6420651501997389E-2</v>
      </c>
      <c r="U38">
        <f>LN('Bond Portfolio data'!EJ117/'Bond Portfolio data'!EJ116)</f>
        <v>0.18161458010548251</v>
      </c>
      <c r="V38">
        <f>LN('Bond Portfolio data'!EB117/'Bond Portfolio data'!EB116)</f>
        <v>2.8095195351543169E-2</v>
      </c>
      <c r="W38">
        <f>LN('Bond Portfolio data'!S117/'Bond Portfolio data'!S116)</f>
        <v>1.2266322640897359E-2</v>
      </c>
      <c r="X38" s="52">
        <f>LN('Bond Portfolio data'!T117/'Bond Portfolio data'!T116)</f>
        <v>-1.7172895391848249E-2</v>
      </c>
      <c r="Y38">
        <f>LN('Bond Portfolio data'!EJ117/'Bond Portfolio data'!EB117)</f>
        <v>-0.97480272939235824</v>
      </c>
      <c r="Z38">
        <f>LN('Bond Portfolio data'!S117/'Bond Portfolio data'!T117)</f>
        <v>-0.79707508281431738</v>
      </c>
      <c r="AA38" s="52">
        <f>LN('Bond Portfolio data'!EJ117/'Bond Portfolio data'!S117)</f>
        <v>0.92568699742539939</v>
      </c>
      <c r="AB38">
        <f>LN('Bond Portfolio data'!F117/'Bond Portfolio data'!F116)</f>
        <v>1.2213004376233927E-2</v>
      </c>
      <c r="AC38">
        <f>LN('Bond Portfolio data'!G117/'Bond Portfolio data'!G116)</f>
        <v>-2.2666556533073978E-2</v>
      </c>
      <c r="AD38">
        <f>LN('Bond Portfolio data'!W117/'Bond Portfolio data'!W116)</f>
        <v>1.2296172184024179E-2</v>
      </c>
      <c r="AE38" s="52">
        <f>LN('Bond Portfolio data'!X117/'Bond Portfolio data'!X116)</f>
        <v>-1.3180639719668078E-2</v>
      </c>
      <c r="AF38">
        <f>LN('Bond Portfolio data'!F117/'Bond Portfolio data'!G117)</f>
        <v>-0.95359078423735666</v>
      </c>
      <c r="AG38" s="52">
        <f>LN('Bond Portfolio data'!W117/'Bond Portfolio data'!X117)</f>
        <v>-0.697421842346725</v>
      </c>
      <c r="AH38">
        <f>'EU and others'!HV45/100</f>
        <v>9.1823889559040136E-3</v>
      </c>
      <c r="AI38" s="52">
        <f>LN(US!E212)-LN(US!E211)</f>
        <v>3.6043539797985247E-3</v>
      </c>
      <c r="AJ38" s="63">
        <f>LN(estimation_level!AJ38/estimation_level!AJ37)</f>
        <v>2.531040787519011E-3</v>
      </c>
      <c r="AK38" s="63">
        <f>LN(estimation_level!AK38/estimation_level!AK37)</f>
        <v>1.6526618905213656E-3</v>
      </c>
      <c r="AM38">
        <f>LN('Bond Portfolio data'!EJ117/'Bond Portfolio data'!F117)</f>
        <v>1.950404470078712</v>
      </c>
      <c r="AN38">
        <f>LN('Bond Portfolio data'!EB117/'Bond Portfolio data'!G117)</f>
        <v>1.9716164152337134</v>
      </c>
    </row>
    <row r="39" spans="1:40" x14ac:dyDescent="0.25">
      <c r="A39" t="s">
        <v>406</v>
      </c>
      <c r="B39" s="57">
        <f>(LN(US!B213)-LN(US!B212))</f>
        <v>8.209151661066727E-3</v>
      </c>
      <c r="C39" s="57">
        <f>(LN(US!C213)-LN(US!C212))</f>
        <v>1.4697141463795305E-2</v>
      </c>
      <c r="D39" s="57">
        <f>(LN(US!D213)-LN(US!D212))</f>
        <v>8.6875019752596927E-4</v>
      </c>
      <c r="E39" s="57">
        <f>(LN(US!L213)-LN(US!L212)+LN(US!M213)-LN(US!M212))</f>
        <v>2.6524380237784584E-3</v>
      </c>
      <c r="F39" s="57">
        <f>(LN(US!F213)-LN(US!F212))</f>
        <v>3.347650683013903E-3</v>
      </c>
      <c r="G39" s="57">
        <f>(LN(US!G213)-LN(US!G212))</f>
        <v>1.179859437542774E-2</v>
      </c>
      <c r="H39" s="57">
        <f>(LN(US!K213)-LN(US!K212))</f>
        <v>2.2982963206539253E-3</v>
      </c>
      <c r="I39" s="58">
        <f>((US!I213/100 + 1)^(1/4) - 1)</f>
        <v>1.1669152699110397E-2</v>
      </c>
      <c r="J39" s="59">
        <f>((US!H213/100 + 1)^(1/4) - 1)</f>
        <v>1.357122478345163E-2</v>
      </c>
      <c r="K39">
        <f>'EU and others'!HN46</f>
        <v>6.1895211320938679E-3</v>
      </c>
      <c r="L39">
        <f>'EU and others'!HO46</f>
        <v>8.8777101356915401E-3</v>
      </c>
      <c r="M39">
        <f>'EU and others'!HP46</f>
        <v>5.2088599389504223E-3</v>
      </c>
      <c r="N39">
        <f>'EU and others'!HQ46</f>
        <v>2.4601119557329677E-3</v>
      </c>
      <c r="O39">
        <f>'EU and others'!HR46</f>
        <v>9.8962883052379816E-4</v>
      </c>
      <c r="P39">
        <f>'EU and others'!HS46</f>
        <v>1.1751959155053414E-2</v>
      </c>
      <c r="Q39">
        <f>'EU and others'!HT46</f>
        <v>8.5733644906583802E-3</v>
      </c>
      <c r="R39">
        <f>(('EU and others'!ET46/100 + 1)^(1/4) - 1)</f>
        <v>6.425539104886413E-3</v>
      </c>
      <c r="S39" s="52">
        <f>(('EU and others'!FE46/100 + 1)^(1/4) - 1)</f>
        <v>9.4127568016451058E-3</v>
      </c>
      <c r="T39" s="52">
        <f>'EU and others'!HU46</f>
        <v>3.8845402917404279E-2</v>
      </c>
      <c r="U39">
        <f>LN('Bond Portfolio data'!EJ118/'Bond Portfolio data'!EJ117)</f>
        <v>5.6126105293001514E-2</v>
      </c>
      <c r="V39">
        <f>LN('Bond Portfolio data'!EB118/'Bond Portfolio data'!EB117)</f>
        <v>-2.1088168620967601E-2</v>
      </c>
      <c r="W39">
        <f>LN('Bond Portfolio data'!S118/'Bond Portfolio data'!S117)</f>
        <v>5.5847029755378237E-3</v>
      </c>
      <c r="X39" s="52">
        <f>LN('Bond Portfolio data'!T118/'Bond Portfolio data'!T117)</f>
        <v>-2.2798769343680587E-2</v>
      </c>
      <c r="Y39">
        <f>LN('Bond Portfolio data'!EJ118/'Bond Portfolio data'!EB118)</f>
        <v>-0.89758845547838917</v>
      </c>
      <c r="Z39">
        <f>LN('Bond Portfolio data'!S118/'Bond Portfolio data'!T118)</f>
        <v>-0.76869161049509893</v>
      </c>
      <c r="AA39" s="52">
        <f>LN('Bond Portfolio data'!EJ118/'Bond Portfolio data'!S118)</f>
        <v>0.97622839974286291</v>
      </c>
      <c r="AB39">
        <f>LN('Bond Portfolio data'!F118/'Bond Portfolio data'!F117)</f>
        <v>1.087469480399869E-2</v>
      </c>
      <c r="AC39">
        <f>LN('Bond Portfolio data'!G118/'Bond Portfolio data'!G117)</f>
        <v>-4.8047795822962445E-3</v>
      </c>
      <c r="AD39">
        <f>LN('Bond Portfolio data'!W118/'Bond Portfolio data'!W117)</f>
        <v>2.611028656036637E-3</v>
      </c>
      <c r="AE39" s="52">
        <f>LN('Bond Portfolio data'!X118/'Bond Portfolio data'!X117)</f>
        <v>-3.601794578216852E-2</v>
      </c>
      <c r="AF39">
        <f>LN('Bond Portfolio data'!F118/'Bond Portfolio data'!G118)</f>
        <v>-0.93791130985106164</v>
      </c>
      <c r="AG39" s="52">
        <f>LN('Bond Portfolio data'!W118/'Bond Portfolio data'!X118)</f>
        <v>-0.65879286790851976</v>
      </c>
      <c r="AH39">
        <f>'EU and others'!HV46/100</f>
        <v>1.1948895915423325E-2</v>
      </c>
      <c r="AI39" s="52">
        <f>LN(US!E213)-LN(US!E212)</f>
        <v>5.608493401462411E-3</v>
      </c>
      <c r="AJ39" s="63">
        <f>LN(estimation_level!AJ39/estimation_level!AJ38)</f>
        <v>2.7326591110754675E-3</v>
      </c>
      <c r="AK39" s="63">
        <f>LN(estimation_level!AK39/estimation_level!AK38)</f>
        <v>1.6177129270262213E-3</v>
      </c>
      <c r="AM39">
        <f>LN('Bond Portfolio data'!EJ118/'Bond Portfolio data'!F118)</f>
        <v>1.9956558805677147</v>
      </c>
      <c r="AN39">
        <f>LN('Bond Portfolio data'!EB118/'Bond Portfolio data'!G118)</f>
        <v>1.9553330261950421</v>
      </c>
    </row>
    <row r="40" spans="1:40" x14ac:dyDescent="0.25">
      <c r="A40" t="s">
        <v>407</v>
      </c>
      <c r="B40" s="57">
        <f>(LN(US!B214)-LN(US!B213))</f>
        <v>1.2510754814679004E-2</v>
      </c>
      <c r="C40" s="57">
        <f>(LN(US!C214)-LN(US!C213))</f>
        <v>1.1292143550752698E-2</v>
      </c>
      <c r="D40" s="57">
        <f>(LN(US!D214)-LN(US!D213))</f>
        <v>2.4737200707645179E-2</v>
      </c>
      <c r="E40" s="57">
        <f>(LN(US!L214)-LN(US!L213)+LN(US!M214)-LN(US!M213))</f>
        <v>3.7518501795545944E-3</v>
      </c>
      <c r="F40" s="57">
        <f>(LN(US!F214)-LN(US!F213))</f>
        <v>3.6109015875851469E-3</v>
      </c>
      <c r="G40" s="57">
        <f>(LN(US!G214)-LN(US!G213))</f>
        <v>1.3026863150364498E-2</v>
      </c>
      <c r="H40" s="57">
        <f>(LN(US!K214)-LN(US!K213))</f>
        <v>8.3580142035994953E-3</v>
      </c>
      <c r="I40" s="58">
        <f>((US!I214/100 + 1)^(1/4) - 1)</f>
        <v>1.2489080219853843E-2</v>
      </c>
      <c r="J40" s="59">
        <f>((US!H214/100 + 1)^(1/4) - 1)</f>
        <v>1.438655233225794E-2</v>
      </c>
      <c r="K40">
        <f>'EU and others'!HN47</f>
        <v>1.0708984619305768E-2</v>
      </c>
      <c r="L40">
        <f>'EU and others'!HO47</f>
        <v>9.739046329563154E-3</v>
      </c>
      <c r="M40">
        <f>'EU and others'!HP47</f>
        <v>8.3570230823517295E-3</v>
      </c>
      <c r="N40">
        <f>'EU and others'!HQ47</f>
        <v>6.5477962214831901E-3</v>
      </c>
      <c r="O40">
        <f>'EU and others'!HR47</f>
        <v>4.9971345798876534E-4</v>
      </c>
      <c r="P40">
        <f>'EU and others'!HS47</f>
        <v>8.7135676774937176E-3</v>
      </c>
      <c r="Q40">
        <f>'EU and others'!HT47</f>
        <v>7.2281602608883768E-3</v>
      </c>
      <c r="R40">
        <f>(('EU and others'!ET47/100 + 1)^(1/4) - 1)</f>
        <v>6.3560740544763572E-3</v>
      </c>
      <c r="S40" s="52">
        <f>(('EU and others'!FE47/100 + 1)^(1/4) - 1)</f>
        <v>1.0748984474752366E-2</v>
      </c>
      <c r="T40" s="52">
        <f>'EU and others'!HU47</f>
        <v>-1.1421387751662954E-2</v>
      </c>
      <c r="U40">
        <f>LN('Bond Portfolio data'!EJ119/'Bond Portfolio data'!EJ118)</f>
        <v>-4.236879837073191E-2</v>
      </c>
      <c r="V40">
        <f>LN('Bond Portfolio data'!EB119/'Bond Portfolio data'!EB118)</f>
        <v>5.0007257022655079E-2</v>
      </c>
      <c r="W40">
        <f>LN('Bond Portfolio data'!S119/'Bond Portfolio data'!S118)</f>
        <v>9.9357845603449922E-3</v>
      </c>
      <c r="X40" s="52">
        <f>LN('Bond Portfolio data'!T119/'Bond Portfolio data'!T118)</f>
        <v>-1.1013982488935073E-2</v>
      </c>
      <c r="Y40">
        <f>LN('Bond Portfolio data'!EJ119/'Bond Portfolio data'!EB119)</f>
        <v>-0.98996451087177595</v>
      </c>
      <c r="Z40">
        <f>LN('Bond Portfolio data'!S119/'Bond Portfolio data'!T119)</f>
        <v>-0.74774184344581895</v>
      </c>
      <c r="AA40" s="52">
        <f>LN('Bond Portfolio data'!EJ119/'Bond Portfolio data'!S119)</f>
        <v>0.92392381681178615</v>
      </c>
      <c r="AB40">
        <f>LN('Bond Portfolio data'!F119/'Bond Portfolio data'!F118)</f>
        <v>2.953535166084045E-2</v>
      </c>
      <c r="AC40">
        <f>LN('Bond Portfolio data'!G119/'Bond Portfolio data'!G118)</f>
        <v>7.2374787376249588E-3</v>
      </c>
      <c r="AD40">
        <f>LN('Bond Portfolio data'!W119/'Bond Portfolio data'!W118)</f>
        <v>-1.2993766782914613E-3</v>
      </c>
      <c r="AE40" s="52">
        <f>LN('Bond Portfolio data'!X119/'Bond Portfolio data'!X118)</f>
        <v>-2.4853493786492101E-2</v>
      </c>
      <c r="AF40">
        <f>LN('Bond Portfolio data'!F119/'Bond Portfolio data'!G119)</f>
        <v>-0.91561343692784614</v>
      </c>
      <c r="AG40" s="52">
        <f>LN('Bond Portfolio data'!W119/'Bond Portfolio data'!X119)</f>
        <v>-0.63523875080031933</v>
      </c>
      <c r="AH40">
        <f>'EU and others'!HV47/100</f>
        <v>1.0259721412869436E-2</v>
      </c>
      <c r="AI40" s="52">
        <f>LN(US!E214)-LN(US!E213)</f>
        <v>1.1692692496461987E-2</v>
      </c>
      <c r="AJ40" s="63">
        <f>LN(estimation_level!AJ40/estimation_level!AJ39)</f>
        <v>3.1757140265165273E-3</v>
      </c>
      <c r="AK40" s="63">
        <f>LN(estimation_level!AK40/estimation_level!AK39)</f>
        <v>1.6667874967388396E-3</v>
      </c>
      <c r="AM40">
        <f>LN('Bond Portfolio data'!EJ119/'Bond Portfolio data'!F119)</f>
        <v>1.9237517305361425</v>
      </c>
      <c r="AN40">
        <f>LN('Bond Portfolio data'!EB119/'Bond Portfolio data'!G119)</f>
        <v>1.9981028044800722</v>
      </c>
    </row>
    <row r="41" spans="1:40" x14ac:dyDescent="0.25">
      <c r="A41" t="s">
        <v>408</v>
      </c>
      <c r="B41" s="57">
        <f>(LN(US!B215)-LN(US!B214))</f>
        <v>1.7204267787159111E-2</v>
      </c>
      <c r="C41" s="57">
        <f>(LN(US!C215)-LN(US!C214))</f>
        <v>1.4574889511466793E-2</v>
      </c>
      <c r="D41" s="57">
        <f>(LN(US!D215)-LN(US!D214))</f>
        <v>2.8916194931294825E-2</v>
      </c>
      <c r="E41" s="57">
        <f>(LN(US!L215)-LN(US!L214)+LN(US!M215)-LN(US!M214))</f>
        <v>4.1832267109214172E-3</v>
      </c>
      <c r="F41" s="57">
        <f>(LN(US!F215)-LN(US!F214))</f>
        <v>4.5667577671908433E-3</v>
      </c>
      <c r="G41" s="57">
        <f>(LN(US!G215)-LN(US!G214))</f>
        <v>1.6953552298832442E-2</v>
      </c>
      <c r="H41" s="57">
        <f>(LN(US!K215)-LN(US!K214))</f>
        <v>2.0793275893909779E-2</v>
      </c>
      <c r="I41" s="58">
        <f>((US!I215/100 + 1)^(1/4) - 1)</f>
        <v>1.3018561961216868E-2</v>
      </c>
      <c r="J41" s="59">
        <f>((US!H215/100 + 1)^(1/4) - 1)</f>
        <v>1.5008714176958371E-2</v>
      </c>
      <c r="K41">
        <f>'EU and others'!HN48</f>
        <v>1.1049512468889001E-2</v>
      </c>
      <c r="L41">
        <f>'EU and others'!HO48</f>
        <v>9.957769339211971E-3</v>
      </c>
      <c r="M41">
        <f>'EU and others'!HP48</f>
        <v>9.6643188212738144E-3</v>
      </c>
      <c r="N41">
        <f>'EU and others'!HQ48</f>
        <v>4.3265194339659006E-3</v>
      </c>
      <c r="O41">
        <f>'EU and others'!HR48</f>
        <v>1.9124532801801026E-3</v>
      </c>
      <c r="P41">
        <f>'EU and others'!HS48</f>
        <v>3.4515942812404304E-3</v>
      </c>
      <c r="Q41">
        <f>'EU and others'!HT48</f>
        <v>5.0941454918932401E-3</v>
      </c>
      <c r="R41">
        <f>(('EU and others'!ET48/100 + 1)^(1/4) - 1)</f>
        <v>7.3366907863470221E-3</v>
      </c>
      <c r="S41" s="52">
        <f>(('EU and others'!FE48/100 + 1)^(1/4) - 1)</f>
        <v>1.1129723712752337E-2</v>
      </c>
      <c r="T41" s="52">
        <f>'EU and others'!HU48</f>
        <v>-1.8401402784258995E-2</v>
      </c>
      <c r="U41">
        <f>LN('Bond Portfolio data'!EJ120/'Bond Portfolio data'!EJ119)</f>
        <v>2.7801104192393459E-2</v>
      </c>
      <c r="V41">
        <f>LN('Bond Portfolio data'!EB120/'Bond Portfolio data'!EB119)</f>
        <v>8.344685672008148E-2</v>
      </c>
      <c r="W41">
        <f>LN('Bond Portfolio data'!S120/'Bond Portfolio data'!S119)</f>
        <v>0.12447320312955756</v>
      </c>
      <c r="X41" s="52">
        <f>LN('Bond Portfolio data'!T120/'Bond Portfolio data'!T119)</f>
        <v>-2.0710148967892011E-2</v>
      </c>
      <c r="Y41">
        <f>LN('Bond Portfolio data'!EJ120/'Bond Portfolio data'!EB120)</f>
        <v>-1.0456102633994642</v>
      </c>
      <c r="Z41">
        <f>LN('Bond Portfolio data'!S120/'Bond Portfolio data'!T120)</f>
        <v>-0.60255849134836947</v>
      </c>
      <c r="AA41" s="52">
        <f>LN('Bond Portfolio data'!EJ120/'Bond Portfolio data'!S120)</f>
        <v>0.82725171787462215</v>
      </c>
      <c r="AB41">
        <f>LN('Bond Portfolio data'!F120/'Bond Portfolio data'!F119)</f>
        <v>1.7144599766912627E-2</v>
      </c>
      <c r="AC41">
        <f>LN('Bond Portfolio data'!G120/'Bond Portfolio data'!G119)</f>
        <v>-9.854051151202739E-2</v>
      </c>
      <c r="AD41">
        <f>LN('Bond Portfolio data'!W120/'Bond Portfolio data'!W119)</f>
        <v>0.18202829704615817</v>
      </c>
      <c r="AE41" s="52">
        <f>LN('Bond Portfolio data'!X120/'Bond Portfolio data'!X119)</f>
        <v>3.5382975410971351E-2</v>
      </c>
      <c r="AF41">
        <f>LN('Bond Portfolio data'!F120/'Bond Portfolio data'!G120)</f>
        <v>-0.79992832564890615</v>
      </c>
      <c r="AG41" s="52">
        <f>LN('Bond Portfolio data'!W120/'Bond Portfolio data'!X120)</f>
        <v>-0.48859342916513243</v>
      </c>
      <c r="AH41">
        <f>'EU and others'!HV48/100</f>
        <v>8.1036405216391352E-3</v>
      </c>
      <c r="AI41" s="52">
        <f>LN(US!E215)-LN(US!E214)</f>
        <v>1.468656617840125E-2</v>
      </c>
      <c r="AJ41" s="63">
        <f>LN(estimation_level!AJ41/estimation_level!AJ40)</f>
        <v>3.0017351210945508E-3</v>
      </c>
      <c r="AK41" s="63">
        <f>LN(estimation_level!AK41/estimation_level!AK40)</f>
        <v>1.5536389870273878E-3</v>
      </c>
      <c r="AM41">
        <f>LN('Bond Portfolio data'!EJ120/'Bond Portfolio data'!F120)</f>
        <v>1.9344082349616234</v>
      </c>
      <c r="AN41">
        <f>LN('Bond Portfolio data'!EB120/'Bond Portfolio data'!G120)</f>
        <v>2.1800901727121813</v>
      </c>
    </row>
    <row r="42" spans="1:40" x14ac:dyDescent="0.25">
      <c r="A42" t="s">
        <v>409</v>
      </c>
      <c r="B42" s="57">
        <f>(LN(US!B216)-LN(US!B215))</f>
        <v>2.9008544634727684E-3</v>
      </c>
      <c r="C42" s="57">
        <f>(LN(US!C216)-LN(US!C215))</f>
        <v>1.5110675907020976E-2</v>
      </c>
      <c r="D42" s="57">
        <f>(LN(US!D216)-LN(US!D215))</f>
        <v>-9.050623089239096E-3</v>
      </c>
      <c r="E42" s="57">
        <f>(LN(US!L216)-LN(US!L215)+LN(US!M216)-LN(US!M215))</f>
        <v>1.4517116648979922E-2</v>
      </c>
      <c r="F42" s="57">
        <f>(LN(US!F216)-LN(US!F215))</f>
        <v>7.6186133145945689E-3</v>
      </c>
      <c r="G42" s="57">
        <f>(LN(US!G216)-LN(US!G215))</f>
        <v>2.2311219850389641E-2</v>
      </c>
      <c r="H42" s="57">
        <f>(LN(US!K216)-LN(US!K215))</f>
        <v>3.6560873095259794E-2</v>
      </c>
      <c r="I42" s="58">
        <f>((US!I216/100 + 1)^(1/4) - 1)</f>
        <v>1.3907186122926962E-2</v>
      </c>
      <c r="J42" s="59">
        <f>((US!H216/100 + 1)^(1/4) - 1)</f>
        <v>1.5820588077025688E-2</v>
      </c>
      <c r="K42">
        <f>'EU and others'!HN49</f>
        <v>1.3486140841693701E-2</v>
      </c>
      <c r="L42">
        <f>'EU and others'!HO49</f>
        <v>1.059611386764933E-2</v>
      </c>
      <c r="M42">
        <f>'EU and others'!HP49</f>
        <v>1.8304789449526487E-2</v>
      </c>
      <c r="N42">
        <f>'EU and others'!HQ49</f>
        <v>1.6197373688357764E-3</v>
      </c>
      <c r="O42">
        <f>'EU and others'!HR49</f>
        <v>4.1415707827244987E-3</v>
      </c>
      <c r="P42">
        <f>'EU and others'!HS49</f>
        <v>2.1666344258837428E-2</v>
      </c>
      <c r="Q42">
        <f>'EU and others'!HT49</f>
        <v>1.2755222420251939E-2</v>
      </c>
      <c r="R42">
        <f>(('EU and others'!ET49/100 + 1)^(1/4) - 1)</f>
        <v>7.6691177965426682E-3</v>
      </c>
      <c r="S42" s="52">
        <f>(('EU and others'!FE49/100 + 1)^(1/4) - 1)</f>
        <v>1.1551036360879063E-2</v>
      </c>
      <c r="T42" s="52">
        <f>'EU and others'!HU49</f>
        <v>3.2434816973241014E-2</v>
      </c>
      <c r="U42">
        <f>LN('Bond Portfolio data'!EJ121/'Bond Portfolio data'!EJ120)</f>
        <v>-1.7439197889134853E-2</v>
      </c>
      <c r="V42">
        <f>LN('Bond Portfolio data'!EB121/'Bond Portfolio data'!EB120)</f>
        <v>-1.0131490184301033E-2</v>
      </c>
      <c r="W42">
        <f>LN('Bond Portfolio data'!S121/'Bond Portfolio data'!S120)</f>
        <v>-7.5987703424490891E-2</v>
      </c>
      <c r="X42" s="52">
        <f>LN('Bond Portfolio data'!T121/'Bond Portfolio data'!T120)</f>
        <v>-1.7952367768705464E-2</v>
      </c>
      <c r="Y42">
        <f>LN('Bond Portfolio data'!EJ121/'Bond Portfolio data'!EB121)</f>
        <v>-1.052917971104298</v>
      </c>
      <c r="Z42">
        <f>LN('Bond Portfolio data'!S121/'Bond Portfolio data'!T121)</f>
        <v>-0.66059382700415481</v>
      </c>
      <c r="AA42" s="52">
        <f>LN('Bond Portfolio data'!EJ121/'Bond Portfolio data'!S121)</f>
        <v>0.8858002234099781</v>
      </c>
      <c r="AB42">
        <f>LN('Bond Portfolio data'!F121/'Bond Portfolio data'!F120)</f>
        <v>-1.2307902938300631E-2</v>
      </c>
      <c r="AC42">
        <f>LN('Bond Portfolio data'!G121/'Bond Portfolio data'!G120)</f>
        <v>-9.5297315589138523E-3</v>
      </c>
      <c r="AD42">
        <f>LN('Bond Portfolio data'!W121/'Bond Portfolio data'!W120)</f>
        <v>-0.10898391338668878</v>
      </c>
      <c r="AE42" s="52">
        <f>LN('Bond Portfolio data'!X121/'Bond Portfolio data'!X120)</f>
        <v>-2.3669073555966869E-2</v>
      </c>
      <c r="AF42">
        <f>LN('Bond Portfolio data'!F121/'Bond Portfolio data'!G121)</f>
        <v>-0.80270649702829311</v>
      </c>
      <c r="AG42" s="52">
        <f>LN('Bond Portfolio data'!W121/'Bond Portfolio data'!X121)</f>
        <v>-0.57390826899585423</v>
      </c>
      <c r="AH42">
        <f>'EU and others'!HV49/100</f>
        <v>8.3241059730183933E-3</v>
      </c>
      <c r="AI42" s="52">
        <f>LN(US!E216)-LN(US!E215)</f>
        <v>-8.2447329022858895E-3</v>
      </c>
      <c r="AJ42" s="63">
        <f>LN(estimation_level!AJ42/estimation_level!AJ41)</f>
        <v>2.5342781620520316E-3</v>
      </c>
      <c r="AK42" s="63">
        <f>LN(estimation_level!AK42/estimation_level!AK41)</f>
        <v>1.6425805427176992E-3</v>
      </c>
      <c r="AM42">
        <f>LN('Bond Portfolio data'!EJ121/'Bond Portfolio data'!F121)</f>
        <v>1.9292769400107892</v>
      </c>
      <c r="AN42">
        <f>LN('Bond Portfolio data'!EB121/'Bond Portfolio data'!G121)</f>
        <v>2.1794884140867943</v>
      </c>
    </row>
    <row r="43" spans="1:40" x14ac:dyDescent="0.25">
      <c r="A43" t="s">
        <v>410</v>
      </c>
      <c r="B43" s="57">
        <f>(LN(US!B217)-LN(US!B216))</f>
        <v>1.8708764793284871E-2</v>
      </c>
      <c r="C43" s="57">
        <f>(LN(US!C217)-LN(US!C216))</f>
        <v>9.5508877568502015E-3</v>
      </c>
      <c r="D43" s="57">
        <f>(LN(US!D217)-LN(US!D216))</f>
        <v>5.8034660453833986E-2</v>
      </c>
      <c r="E43" s="57">
        <f>(LN(US!L217)-LN(US!L216)+LN(US!M217)-LN(US!M216))</f>
        <v>8.8556228849512308E-5</v>
      </c>
      <c r="F43" s="57">
        <f>(LN(US!F217)-LN(US!F216))</f>
        <v>5.6516067031715522E-3</v>
      </c>
      <c r="G43" s="57">
        <f>(LN(US!G217)-LN(US!G216))</f>
        <v>3.2288282613777142E-3</v>
      </c>
      <c r="H43" s="57">
        <f>(LN(US!K217)-LN(US!K216))</f>
        <v>3.2534134829242944E-3</v>
      </c>
      <c r="I43" s="58">
        <f>((US!I217/100 + 1)^(1/4) - 1)</f>
        <v>1.5319366549009894E-2</v>
      </c>
      <c r="J43" s="59">
        <f>((US!H217/100 + 1)^(1/4) - 1)</f>
        <v>1.510432990164734E-2</v>
      </c>
      <c r="K43">
        <f>'EU and others'!HN50</f>
        <v>8.1244360992562149E-3</v>
      </c>
      <c r="L43">
        <f>'EU and others'!HO50</f>
        <v>6.7134277722338551E-3</v>
      </c>
      <c r="M43">
        <f>'EU and others'!HP50</f>
        <v>4.6880879499058567E-3</v>
      </c>
      <c r="N43">
        <f>'EU and others'!HQ50</f>
        <v>1.0141663178844289E-2</v>
      </c>
      <c r="O43">
        <f>'EU and others'!HR50</f>
        <v>3.0043705691181611E-3</v>
      </c>
      <c r="P43">
        <f>'EU and others'!HS50</f>
        <v>6.8147645402624859E-3</v>
      </c>
      <c r="Q43">
        <f>'EU and others'!HT50</f>
        <v>2.427794659759275E-3</v>
      </c>
      <c r="R43">
        <f>(('EU and others'!ET50/100 + 1)^(1/4) - 1)</f>
        <v>8.6675222653089801E-3</v>
      </c>
      <c r="S43" s="52">
        <f>(('EU and others'!FE50/100 + 1)^(1/4) - 1)</f>
        <v>1.1131364942657207E-2</v>
      </c>
      <c r="T43" s="52">
        <f>'EU and others'!HU50</f>
        <v>3.3093020500433071E-2</v>
      </c>
      <c r="U43">
        <f>LN('Bond Portfolio data'!EJ122/'Bond Portfolio data'!EJ121)</f>
        <v>-1.0186932669777259E-2</v>
      </c>
      <c r="V43">
        <f>LN('Bond Portfolio data'!EB122/'Bond Portfolio data'!EB121)</f>
        <v>-1.8362878373163846E-2</v>
      </c>
      <c r="W43">
        <f>LN('Bond Portfolio data'!S122/'Bond Portfolio data'!S121)</f>
        <v>-3.768954762300053E-2</v>
      </c>
      <c r="X43" s="52">
        <f>LN('Bond Portfolio data'!T122/'Bond Portfolio data'!T121)</f>
        <v>-3.4197911990109985E-2</v>
      </c>
      <c r="Y43">
        <f>LN('Bond Portfolio data'!EJ122/'Bond Portfolio data'!EB122)</f>
        <v>-1.0447420254009114</v>
      </c>
      <c r="Z43">
        <f>LN('Bond Portfolio data'!S122/'Bond Portfolio data'!T122)</f>
        <v>-0.66408546263704538</v>
      </c>
      <c r="AA43" s="52">
        <f>LN('Bond Portfolio data'!EJ122/'Bond Portfolio data'!S122)</f>
        <v>0.91330283836320147</v>
      </c>
      <c r="AB43">
        <f>LN('Bond Portfolio data'!F122/'Bond Portfolio data'!F121)</f>
        <v>-1.0486811085217952E-3</v>
      </c>
      <c r="AC43">
        <f>LN('Bond Portfolio data'!G122/'Bond Portfolio data'!G121)</f>
        <v>-1.4639034946825478E-2</v>
      </c>
      <c r="AD43">
        <f>LN('Bond Portfolio data'!W122/'Bond Portfolio data'!W121)</f>
        <v>-5.8191367701640226E-2</v>
      </c>
      <c r="AE43" s="52">
        <f>LN('Bond Portfolio data'!X122/'Bond Portfolio data'!X121)</f>
        <v>-4.7790862909477178E-2</v>
      </c>
      <c r="AF43">
        <f>LN('Bond Portfolio data'!F122/'Bond Portfolio data'!G122)</f>
        <v>-0.78911614318998946</v>
      </c>
      <c r="AG43" s="52">
        <f>LN('Bond Portfolio data'!W122/'Bond Portfolio data'!X122)</f>
        <v>-0.58430877378801738</v>
      </c>
      <c r="AH43">
        <f>'EU and others'!HV50/100</f>
        <v>9.42652830583076E-3</v>
      </c>
      <c r="AI43" s="52">
        <f>LN(US!E217)-LN(US!E216)</f>
        <v>1.2122333651391592E-2</v>
      </c>
      <c r="AJ43" s="63">
        <f>LN(estimation_level!AJ43/estimation_level!AJ42)</f>
        <v>2.4782280225568894E-3</v>
      </c>
      <c r="AK43" s="63">
        <f>LN(estimation_level!AK43/estimation_level!AK42)</f>
        <v>1.5340076773929471E-3</v>
      </c>
      <c r="AM43">
        <f>LN('Bond Portfolio data'!EJ122/'Bond Portfolio data'!F122)</f>
        <v>1.9201386884495339</v>
      </c>
      <c r="AN43">
        <f>LN('Bond Portfolio data'!EB122/'Bond Portfolio data'!G122)</f>
        <v>2.1757645706604558</v>
      </c>
    </row>
    <row r="44" spans="1:40" x14ac:dyDescent="0.25">
      <c r="A44" t="s">
        <v>411</v>
      </c>
      <c r="B44" s="57">
        <f>(LN(US!B218)-LN(US!B217))</f>
        <v>1.2063397785198049E-3</v>
      </c>
      <c r="C44" s="57">
        <f>(LN(US!C218)-LN(US!C217))</f>
        <v>9.6797647534483389E-3</v>
      </c>
      <c r="D44" s="57">
        <f>(LN(US!D218)-LN(US!D217))</f>
        <v>-1.2617940205474021E-2</v>
      </c>
      <c r="E44" s="57">
        <f>(LN(US!L218)-LN(US!L217)+LN(US!M218)-LN(US!M217))</f>
        <v>-3.6204512959123747E-3</v>
      </c>
      <c r="F44" s="57">
        <f>(LN(US!F218)-LN(US!F217))</f>
        <v>6.4601048966759222E-3</v>
      </c>
      <c r="G44" s="57">
        <f>(LN(US!G218)-LN(US!G217))</f>
        <v>7.412483829997818E-3</v>
      </c>
      <c r="H44" s="57">
        <f>(LN(US!K218)-LN(US!K217))</f>
        <v>1.9930264274310439E-2</v>
      </c>
      <c r="I44" s="58">
        <f>((US!I218/100 + 1)^(1/4) - 1)</f>
        <v>1.5915974771168573E-2</v>
      </c>
      <c r="J44" s="59">
        <f>((US!H218/100 + 1)^(1/4) - 1)</f>
        <v>1.4410502809858228E-2</v>
      </c>
      <c r="K44">
        <f>'EU and others'!HN51</f>
        <v>5.3582862047345976E-3</v>
      </c>
      <c r="L44">
        <f>'EU and others'!HO51</f>
        <v>6.0959705500518704E-3</v>
      </c>
      <c r="M44">
        <f>'EU and others'!HP51</f>
        <v>1.5500818920334192E-3</v>
      </c>
      <c r="N44">
        <f>'EU and others'!HQ51</f>
        <v>-6.8045982045626761E-4</v>
      </c>
      <c r="O44">
        <f>'EU and others'!HR51</f>
        <v>4.3331251229779119E-3</v>
      </c>
      <c r="P44">
        <f>'EU and others'!HS51</f>
        <v>1.4202390921707947E-2</v>
      </c>
      <c r="Q44">
        <f>'EU and others'!HT51</f>
        <v>1.4351451824477961E-2</v>
      </c>
      <c r="R44">
        <f>(('EU and others'!ET51/100 + 1)^(1/4) - 1)</f>
        <v>9.2180526669252139E-3</v>
      </c>
      <c r="S44" s="52">
        <f>(('EU and others'!FE51/100 + 1)^(1/4) - 1)</f>
        <v>1.115785922030188E-2</v>
      </c>
      <c r="T44" s="52">
        <f>'EU and others'!HU51</f>
        <v>2.2239110344367669E-2</v>
      </c>
      <c r="U44">
        <f>LN('Bond Portfolio data'!EJ123/'Bond Portfolio data'!EJ122)</f>
        <v>-4.0770205504707521E-3</v>
      </c>
      <c r="V44">
        <f>LN('Bond Portfolio data'!EB123/'Bond Portfolio data'!EB122)</f>
        <v>1.8165147708977546E-5</v>
      </c>
      <c r="W44">
        <f>LN('Bond Portfolio data'!S123/'Bond Portfolio data'!S122)</f>
        <v>-1.7976513504602713E-2</v>
      </c>
      <c r="X44" s="52">
        <f>LN('Bond Portfolio data'!T123/'Bond Portfolio data'!T122)</f>
        <v>-2.2333758275005718E-2</v>
      </c>
      <c r="Y44">
        <f>LN('Bond Portfolio data'!EJ123/'Bond Portfolio data'!EB123)</f>
        <v>-1.0488372110990909</v>
      </c>
      <c r="Z44">
        <f>LN('Bond Portfolio data'!S123/'Bond Portfolio data'!T123)</f>
        <v>-0.65972821786664249</v>
      </c>
      <c r="AA44" s="52">
        <f>LN('Bond Portfolio data'!EJ123/'Bond Portfolio data'!S123)</f>
        <v>0.92720233131733343</v>
      </c>
      <c r="AB44">
        <f>LN('Bond Portfolio data'!F123/'Bond Portfolio data'!F122)</f>
        <v>-2.3544157444791151E-2</v>
      </c>
      <c r="AC44">
        <f>LN('Bond Portfolio data'!G123/'Bond Portfolio data'!G122)</f>
        <v>-2.0862928537530429E-2</v>
      </c>
      <c r="AD44">
        <f>LN('Bond Portfolio data'!W123/'Bond Portfolio data'!W122)</f>
        <v>-1.4785062453100895E-2</v>
      </c>
      <c r="AE44" s="52">
        <f>LN('Bond Portfolio data'!X123/'Bond Portfolio data'!X122)</f>
        <v>-2.3374331979737026E-2</v>
      </c>
      <c r="AF44">
        <f>LN('Bond Portfolio data'!F123/'Bond Portfolio data'!G123)</f>
        <v>-0.79179737209725021</v>
      </c>
      <c r="AG44" s="52">
        <f>LN('Bond Portfolio data'!W123/'Bond Portfolio data'!X123)</f>
        <v>-0.5757195042613813</v>
      </c>
      <c r="AH44">
        <f>'EU and others'!HV51/100</f>
        <v>6.2974189780611737E-3</v>
      </c>
      <c r="AI44" s="52">
        <f>LN(US!E218)-LN(US!E217)</f>
        <v>-2.0768439448390907E-3</v>
      </c>
      <c r="AJ44" s="63">
        <f>LN(estimation_level!AJ44/estimation_level!AJ43)</f>
        <v>2.7161467977008364E-3</v>
      </c>
      <c r="AK44" s="63">
        <f>LN(estimation_level!AK44/estimation_level!AK43)</f>
        <v>1.581265998859794E-3</v>
      </c>
      <c r="AM44">
        <f>LN('Bond Portfolio data'!EJ123/'Bond Portfolio data'!F123)</f>
        <v>1.9396058253438542</v>
      </c>
      <c r="AN44">
        <f>LN('Bond Portfolio data'!EB123/'Bond Portfolio data'!G123)</f>
        <v>2.1966456643456951</v>
      </c>
    </row>
    <row r="45" spans="1:40" x14ac:dyDescent="0.25">
      <c r="A45" t="s">
        <v>412</v>
      </c>
      <c r="B45" s="57">
        <f>(LN(US!B219)-LN(US!B218))</f>
        <v>5.6630040217182653E-3</v>
      </c>
      <c r="C45" s="57">
        <f>(LN(US!C219)-LN(US!C218))</f>
        <v>8.8629738069716524E-3</v>
      </c>
      <c r="D45" s="57">
        <f>(LN(US!D219)-LN(US!D218))</f>
        <v>6.2634405037442775E-4</v>
      </c>
      <c r="E45" s="57">
        <f>(LN(US!L219)-LN(US!L218)+LN(US!M219)-LN(US!M218))</f>
        <v>1.2055721627497462E-3</v>
      </c>
      <c r="F45" s="57">
        <f>(LN(US!F219)-LN(US!F218))</f>
        <v>5.3537412771014203E-3</v>
      </c>
      <c r="G45" s="57">
        <f>(LN(US!G219)-LN(US!G218))</f>
        <v>4.9612971043773157E-3</v>
      </c>
      <c r="H45" s="57">
        <f>(LN(US!K219)-LN(US!K218))</f>
        <v>5.5898487945826858E-3</v>
      </c>
      <c r="I45" s="58">
        <f>((US!I219/100 + 1)^(1/4) - 1)</f>
        <v>1.579673720444208E-2</v>
      </c>
      <c r="J45" s="59">
        <f>((US!H219/100 + 1)^(1/4) - 1)</f>
        <v>1.3643244624371054E-2</v>
      </c>
      <c r="K45">
        <f>'EU and others'!HN52</f>
        <v>8.103207423829667E-3</v>
      </c>
      <c r="L45">
        <f>'EU and others'!HO52</f>
        <v>5.99585805429212E-3</v>
      </c>
      <c r="M45">
        <f>'EU and others'!HP52</f>
        <v>7.3942642633217891E-3</v>
      </c>
      <c r="N45">
        <f>'EU and others'!HQ52</f>
        <v>6.9549431230766616E-3</v>
      </c>
      <c r="O45">
        <f>'EU and others'!HR52</f>
        <v>1.5334566164934534E-3</v>
      </c>
      <c r="P45">
        <f>'EU and others'!HS52</f>
        <v>1.6503886021598076E-2</v>
      </c>
      <c r="Q45">
        <f>'EU and others'!HT52</f>
        <v>3.3497714884577669E-3</v>
      </c>
      <c r="R45">
        <f>(('EU and others'!ET52/100 + 1)^(1/4) - 1)</f>
        <v>9.5094248149836247E-3</v>
      </c>
      <c r="S45" s="52">
        <f>(('EU and others'!FE52/100 + 1)^(1/4) - 1)</f>
        <v>1.083296520847421E-2</v>
      </c>
      <c r="T45" s="52">
        <f>'EU and others'!HU52</f>
        <v>3.0867212000413011E-2</v>
      </c>
      <c r="U45">
        <f>LN('Bond Portfolio data'!EJ124/'Bond Portfolio data'!EJ123)</f>
        <v>-5.38705693284438E-2</v>
      </c>
      <c r="V45">
        <f>LN('Bond Portfolio data'!EB124/'Bond Portfolio data'!EB123)</f>
        <v>-1.0892082253040282E-2</v>
      </c>
      <c r="W45">
        <f>LN('Bond Portfolio data'!S124/'Bond Portfolio data'!S123)</f>
        <v>1.9526695888306741E-2</v>
      </c>
      <c r="X45" s="52">
        <f>LN('Bond Portfolio data'!T124/'Bond Portfolio data'!T123)</f>
        <v>-3.131633748607663E-2</v>
      </c>
      <c r="Y45">
        <f>LN('Bond Portfolio data'!EJ124/'Bond Portfolio data'!EB124)</f>
        <v>-1.0918156981744946</v>
      </c>
      <c r="Z45">
        <f>LN('Bond Portfolio data'!S124/'Bond Portfolio data'!T124)</f>
        <v>-0.60888518449225904</v>
      </c>
      <c r="AA45" s="52">
        <f>LN('Bond Portfolio data'!EJ124/'Bond Portfolio data'!S124)</f>
        <v>0.85380506610058282</v>
      </c>
      <c r="AB45">
        <f>LN('Bond Portfolio data'!F124/'Bond Portfolio data'!F123)</f>
        <v>1.1025237916888595E-2</v>
      </c>
      <c r="AC45">
        <f>LN('Bond Portfolio data'!G124/'Bond Portfolio data'!G123)</f>
        <v>1.1106040036210553E-2</v>
      </c>
      <c r="AD45">
        <f>LN('Bond Portfolio data'!W124/'Bond Portfolio data'!W123)</f>
        <v>2.4346351433803079E-2</v>
      </c>
      <c r="AE45" s="52">
        <f>LN('Bond Portfolio data'!X124/'Bond Portfolio data'!X123)</f>
        <v>-6.2494309486889693E-2</v>
      </c>
      <c r="AF45">
        <f>LN('Bond Portfolio data'!F124/'Bond Portfolio data'!G124)</f>
        <v>-0.79187817421657192</v>
      </c>
      <c r="AG45" s="52">
        <f>LN('Bond Portfolio data'!W124/'Bond Portfolio data'!X124)</f>
        <v>-0.4888788433406886</v>
      </c>
      <c r="AH45">
        <f>'EU and others'!HV52/100</f>
        <v>6.7414062179252257E-3</v>
      </c>
      <c r="AI45" s="52">
        <f>LN(US!E219)-LN(US!E218)</f>
        <v>3.1136506732787339E-3</v>
      </c>
      <c r="AJ45" s="63">
        <f>LN(estimation_level!AJ45/estimation_level!AJ44)</f>
        <v>2.645303306516435E-3</v>
      </c>
      <c r="AK45" s="63">
        <f>LN(estimation_level!AK45/estimation_level!AK44)</f>
        <v>1.4896590455895872E-3</v>
      </c>
      <c r="AM45">
        <f>LN('Bond Portfolio data'!EJ124/'Bond Portfolio data'!F124)</f>
        <v>1.8747100180985217</v>
      </c>
      <c r="AN45">
        <f>LN('Bond Portfolio data'!EB124/'Bond Portfolio data'!G124)</f>
        <v>2.1746475420564444</v>
      </c>
    </row>
    <row r="46" spans="1:40" x14ac:dyDescent="0.25">
      <c r="A46" t="s">
        <v>413</v>
      </c>
      <c r="B46" s="57">
        <f>(LN(US!B220)-LN(US!B219))</f>
        <v>-2.843311844223706E-3</v>
      </c>
      <c r="C46" s="57">
        <f>(LN(US!C220)-LN(US!C219))</f>
        <v>4.2159086282040903E-3</v>
      </c>
      <c r="D46" s="57">
        <f>(LN(US!D220)-LN(US!D219))</f>
        <v>-4.7136414651468783E-2</v>
      </c>
      <c r="E46" s="57">
        <f>(LN(US!L220)-LN(US!L219)+LN(US!M220)-LN(US!M219))</f>
        <v>-2.8497792895247898E-3</v>
      </c>
      <c r="F46" s="57">
        <f>(LN(US!F220)-LN(US!F219))</f>
        <v>6.2641645951346803E-3</v>
      </c>
      <c r="G46" s="57">
        <f>(LN(US!G220)-LN(US!G219))</f>
        <v>-5.146810803935864E-3</v>
      </c>
      <c r="H46" s="57">
        <f>(LN(US!K220)-LN(US!K219))</f>
        <v>2.4080129901773439E-2</v>
      </c>
      <c r="I46" s="58">
        <f>((US!I220/100 + 1)^(1/4) - 1)</f>
        <v>1.369124932458976E-2</v>
      </c>
      <c r="J46" s="59">
        <f>((US!H220/100 + 1)^(1/4) - 1)</f>
        <v>1.2392721514959071E-2</v>
      </c>
      <c r="K46">
        <f>'EU and others'!HN53</f>
        <v>8.7554684403985342E-3</v>
      </c>
      <c r="L46">
        <f>'EU and others'!HO53</f>
        <v>8.5222838011780756E-3</v>
      </c>
      <c r="M46">
        <f>'EU and others'!HP53</f>
        <v>4.6224466216357894E-3</v>
      </c>
      <c r="N46">
        <f>'EU and others'!HQ53</f>
        <v>-5.6954303019628974E-4</v>
      </c>
      <c r="O46">
        <f>'EU and others'!HR53</f>
        <v>5.1802744762088383E-3</v>
      </c>
      <c r="P46">
        <f>'EU and others'!HS53</f>
        <v>-3.7223296950521494E-3</v>
      </c>
      <c r="Q46">
        <f>'EU and others'!HT53</f>
        <v>1.3078063140533381E-2</v>
      </c>
      <c r="R46">
        <f>(('EU and others'!ET53/100 + 1)^(1/4) - 1)</f>
        <v>8.9566742879572114E-3</v>
      </c>
      <c r="S46" s="52">
        <f>(('EU and others'!FE53/100 + 1)^(1/4) - 1)</f>
        <v>1.0133444392686597E-2</v>
      </c>
      <c r="T46" s="52">
        <f>'EU and others'!HU53</f>
        <v>-1.0993327454000995E-2</v>
      </c>
      <c r="U46">
        <f>LN('Bond Portfolio data'!EJ125/'Bond Portfolio data'!EJ124)</f>
        <v>-5.5052709600132517E-3</v>
      </c>
      <c r="V46">
        <f>LN('Bond Portfolio data'!EB125/'Bond Portfolio data'!EB124)</f>
        <v>-1.402108929064749E-3</v>
      </c>
      <c r="W46">
        <f>LN('Bond Portfolio data'!S125/'Bond Portfolio data'!S124)</f>
        <v>3.5371610184568643E-2</v>
      </c>
      <c r="X46" s="52">
        <f>LN('Bond Portfolio data'!T125/'Bond Portfolio data'!T124)</f>
        <v>-2.7159311997560685E-2</v>
      </c>
      <c r="Y46">
        <f>LN('Bond Portfolio data'!EJ125/'Bond Portfolio data'!EB125)</f>
        <v>-1.095918860205443</v>
      </c>
      <c r="Z46">
        <f>LN('Bond Portfolio data'!S125/'Bond Portfolio data'!T125)</f>
        <v>-0.54635426231012985</v>
      </c>
      <c r="AA46" s="52">
        <f>LN('Bond Portfolio data'!EJ125/'Bond Portfolio data'!S125)</f>
        <v>0.81292818495600105</v>
      </c>
      <c r="AB46">
        <f>LN('Bond Portfolio data'!F125/'Bond Portfolio data'!F124)</f>
        <v>-2.0614762209658737E-2</v>
      </c>
      <c r="AC46">
        <f>LN('Bond Portfolio data'!G125/'Bond Portfolio data'!G124)</f>
        <v>1.1006529795354097E-3</v>
      </c>
      <c r="AD46">
        <f>LN('Bond Portfolio data'!W125/'Bond Portfolio data'!W124)</f>
        <v>6.5573632719897607E-2</v>
      </c>
      <c r="AE46" s="52">
        <f>LN('Bond Portfolio data'!X125/'Bond Portfolio data'!X124)</f>
        <v>-4.9256249803779656E-2</v>
      </c>
      <c r="AF46">
        <f>LN('Bond Portfolio data'!F125/'Bond Portfolio data'!G125)</f>
        <v>-0.81359358940576587</v>
      </c>
      <c r="AG46" s="52">
        <f>LN('Bond Portfolio data'!W125/'Bond Portfolio data'!X125)</f>
        <v>-0.37404896081701139</v>
      </c>
      <c r="AH46">
        <f>'EU and others'!HV53/100</f>
        <v>6.0024086512495091E-3</v>
      </c>
      <c r="AI46" s="52">
        <f>LN(US!E220)-LN(US!E219)</f>
        <v>1.4757057702463605E-2</v>
      </c>
      <c r="AJ46" s="63">
        <f>LN(estimation_level!AJ46/estimation_level!AJ45)</f>
        <v>2.2935183837829339E-3</v>
      </c>
      <c r="AK46" s="63">
        <f>LN(estimation_level!AK46/estimation_level!AK45)</f>
        <v>1.5133937294054083E-3</v>
      </c>
      <c r="AM46">
        <f>LN('Bond Portfolio data'!EJ125/'Bond Portfolio data'!F125)</f>
        <v>1.8898195093481671</v>
      </c>
      <c r="AN46">
        <f>LN('Bond Portfolio data'!EB125/'Bond Portfolio data'!G125)</f>
        <v>2.1721447801478444</v>
      </c>
    </row>
    <row r="47" spans="1:40" x14ac:dyDescent="0.25">
      <c r="A47" t="s">
        <v>414</v>
      </c>
      <c r="B47" s="57">
        <f>(LN(US!B221)-LN(US!B220))</f>
        <v>5.2852577909625609E-3</v>
      </c>
      <c r="C47" s="57">
        <f>(LN(US!C221)-LN(US!C220))</f>
        <v>2.5689981836425346E-3</v>
      </c>
      <c r="D47" s="57">
        <f>(LN(US!D221)-LN(US!D220))</f>
        <v>-3.5946032042195597E-3</v>
      </c>
      <c r="E47" s="57">
        <f>(LN(US!L221)-LN(US!L220)+LN(US!M221)-LN(US!M220))</f>
        <v>-8.2960833004399603E-3</v>
      </c>
      <c r="F47" s="57">
        <f>(LN(US!F221)-LN(US!F220))</f>
        <v>7.0379342245256993E-3</v>
      </c>
      <c r="G47" s="57">
        <f>(LN(US!G221)-LN(US!G220))</f>
        <v>-2.227812006824248E-2</v>
      </c>
      <c r="H47" s="57">
        <f>(LN(US!K221)-LN(US!K220))</f>
        <v>2.5681614156658483E-3</v>
      </c>
      <c r="I47" s="58">
        <f>((US!I221/100 + 1)^(1/4) - 1)</f>
        <v>1.0653540729617772E-2</v>
      </c>
      <c r="J47" s="59">
        <f>((US!H221/100 + 1)^(1/4) - 1)</f>
        <v>1.2922354299563121E-2</v>
      </c>
      <c r="K47">
        <f>'EU and others'!HN54</f>
        <v>1.4276566899717271E-3</v>
      </c>
      <c r="L47">
        <f>'EU and others'!HO54</f>
        <v>5.4301327113424388E-3</v>
      </c>
      <c r="M47">
        <f>'EU and others'!HP54</f>
        <v>-1.1299823552564847E-3</v>
      </c>
      <c r="N47">
        <f>'EU and others'!HQ54</f>
        <v>-1.6831305675440861E-3</v>
      </c>
      <c r="O47">
        <f>'EU and others'!HR54</f>
        <v>3.0559801421497865E-3</v>
      </c>
      <c r="P47">
        <f>'EU and others'!HS54</f>
        <v>5.0500290015365427E-3</v>
      </c>
      <c r="Q47">
        <f>'EU and others'!HT54</f>
        <v>7.996664418729104E-3</v>
      </c>
      <c r="R47">
        <f>(('EU and others'!ET54/100 + 1)^(1/4) - 1)</f>
        <v>8.4959175801750941E-3</v>
      </c>
      <c r="S47" s="52">
        <f>(('EU and others'!FE54/100 + 1)^(1/4) - 1)</f>
        <v>1.0450209740272332E-2</v>
      </c>
      <c r="T47" s="52">
        <f>'EU and others'!HU54</f>
        <v>4.1346849901888971E-2</v>
      </c>
      <c r="U47">
        <f>LN('Bond Portfolio data'!EJ126/'Bond Portfolio data'!EJ125)</f>
        <v>-3.6110167132414023E-2</v>
      </c>
      <c r="V47">
        <f>LN('Bond Portfolio data'!EB126/'Bond Portfolio data'!EB125)</f>
        <v>-2.2500580456299796E-2</v>
      </c>
      <c r="W47">
        <f>LN('Bond Portfolio data'!S126/'Bond Portfolio data'!S125)</f>
        <v>-1.4605356879725903E-2</v>
      </c>
      <c r="X47" s="52">
        <f>LN('Bond Portfolio data'!T126/'Bond Portfolio data'!T125)</f>
        <v>-4.4179391150618245E-2</v>
      </c>
      <c r="Y47">
        <f>LN('Bond Portfolio data'!EJ126/'Bond Portfolio data'!EB126)</f>
        <v>-1.1095284468815574</v>
      </c>
      <c r="Z47">
        <f>LN('Bond Portfolio data'!S126/'Bond Portfolio data'!T126)</f>
        <v>-0.51678022803923751</v>
      </c>
      <c r="AA47" s="52">
        <f>LN('Bond Portfolio data'!EJ126/'Bond Portfolio data'!S126)</f>
        <v>0.7914233747033127</v>
      </c>
      <c r="AB47">
        <f>LN('Bond Portfolio data'!F126/'Bond Portfolio data'!F125)</f>
        <v>-5.0804829805143649E-3</v>
      </c>
      <c r="AC47">
        <f>LN('Bond Portfolio data'!G126/'Bond Portfolio data'!G125)</f>
        <v>-1.9334109735106499E-2</v>
      </c>
      <c r="AD47">
        <f>LN('Bond Portfolio data'!W126/'Bond Portfolio data'!W125)</f>
        <v>-1.9562175245167561E-2</v>
      </c>
      <c r="AE47" s="52">
        <f>LN('Bond Portfolio data'!X126/'Bond Portfolio data'!X125)</f>
        <v>-6.4557194402124984E-2</v>
      </c>
      <c r="AF47">
        <f>LN('Bond Portfolio data'!F126/'Bond Portfolio data'!G126)</f>
        <v>-0.79933996265117369</v>
      </c>
      <c r="AG47" s="52">
        <f>LN('Bond Portfolio data'!W126/'Bond Portfolio data'!X126)</f>
        <v>-0.32905394166005386</v>
      </c>
      <c r="AH47">
        <f>'EU and others'!HV54/100</f>
        <v>7.1949870754263847E-3</v>
      </c>
      <c r="AI47" s="52">
        <f>LN(US!E221)-LN(US!E220)</f>
        <v>1.9484545090428185E-2</v>
      </c>
      <c r="AJ47" s="63">
        <f>LN(estimation_level!AJ47/estimation_level!AJ46)</f>
        <v>2.3514660039809831E-3</v>
      </c>
      <c r="AK47" s="63">
        <f>LN(estimation_level!AK47/estimation_level!AK46)</f>
        <v>1.4915423322009887E-3</v>
      </c>
      <c r="AM47">
        <f>LN('Bond Portfolio data'!EJ126/'Bond Portfolio data'!F126)</f>
        <v>1.8587898251962673</v>
      </c>
      <c r="AN47">
        <f>LN('Bond Portfolio data'!EB126/'Bond Portfolio data'!G126)</f>
        <v>2.168978309426651</v>
      </c>
    </row>
    <row r="48" spans="1:40" x14ac:dyDescent="0.25">
      <c r="A48" t="s">
        <v>415</v>
      </c>
      <c r="B48" s="57">
        <f>(LN(US!B222)-LN(US!B221))</f>
        <v>-3.1678014229186147E-3</v>
      </c>
      <c r="C48" s="57">
        <f>(LN(US!C222)-LN(US!C221))</f>
        <v>3.6381083689285276E-3</v>
      </c>
      <c r="D48" s="57">
        <f>(LN(US!D222)-LN(US!D221))</f>
        <v>-1.7945847940531223E-2</v>
      </c>
      <c r="E48" s="57">
        <f>(LN(US!L222)-LN(US!L221)+LN(US!M222)-LN(US!M221))</f>
        <v>-6.0260615647109717E-3</v>
      </c>
      <c r="F48" s="57">
        <f>(LN(US!F222)-LN(US!F221))</f>
        <v>3.2682886098935882E-3</v>
      </c>
      <c r="G48" s="57">
        <f>(LN(US!G222)-LN(US!G221))</f>
        <v>-1.8295564432297517E-2</v>
      </c>
      <c r="H48" s="57">
        <f>(LN(US!K222)-LN(US!K221))</f>
        <v>1.0616536899181739E-3</v>
      </c>
      <c r="I48" s="58">
        <f>((US!I222/100 + 1)^(1/4) - 1)</f>
        <v>8.6374459977134332E-3</v>
      </c>
      <c r="J48" s="59">
        <f>((US!H222/100 + 1)^(1/4) - 1)</f>
        <v>1.2224027545819194E-2</v>
      </c>
      <c r="K48">
        <f>'EU and others'!HN55</f>
        <v>1.5493731601587665E-4</v>
      </c>
      <c r="L48">
        <f>'EU and others'!HO55</f>
        <v>3.9812889491379301E-3</v>
      </c>
      <c r="M48">
        <f>'EU and others'!HP55</f>
        <v>-2.7644859751520677E-3</v>
      </c>
      <c r="N48">
        <f>'EU and others'!HQ55</f>
        <v>-6.3533367465889064E-3</v>
      </c>
      <c r="O48">
        <f>'EU and others'!HR55</f>
        <v>7.0492268035137395E-4</v>
      </c>
      <c r="P48">
        <f>'EU and others'!HS55</f>
        <v>-9.6425744021215783E-3</v>
      </c>
      <c r="Q48">
        <f>'EU and others'!HT55</f>
        <v>1.3374638109306558E-2</v>
      </c>
      <c r="R48">
        <f>(('EU and others'!ET55/100 + 1)^(1/4) - 1)</f>
        <v>7.9404065102770538E-3</v>
      </c>
      <c r="S48" s="52">
        <f>(('EU and others'!FE55/100 + 1)^(1/4) - 1)</f>
        <v>1.039716427197579E-2</v>
      </c>
      <c r="T48" s="52">
        <f>'EU and others'!HU55</f>
        <v>-1.2668597053979345E-2</v>
      </c>
      <c r="U48">
        <f>LN('Bond Portfolio data'!EJ127/'Bond Portfolio data'!EJ126)</f>
        <v>4.0416449888589077E-2</v>
      </c>
      <c r="V48">
        <f>LN('Bond Portfolio data'!EB127/'Bond Portfolio data'!EB126)</f>
        <v>3.3975586092233785E-2</v>
      </c>
      <c r="W48">
        <f>LN('Bond Portfolio data'!S127/'Bond Portfolio data'!S126)</f>
        <v>0.11884602237972355</v>
      </c>
      <c r="X48" s="52">
        <f>LN('Bond Portfolio data'!T127/'Bond Portfolio data'!T126)</f>
        <v>-2.2663846952550266E-2</v>
      </c>
      <c r="Y48">
        <f>LN('Bond Portfolio data'!EJ127/'Bond Portfolio data'!EB127)</f>
        <v>-1.1030875830852021</v>
      </c>
      <c r="Z48">
        <f>LN('Bond Portfolio data'!S127/'Bond Portfolio data'!T127)</f>
        <v>-0.37527035870696357</v>
      </c>
      <c r="AA48" s="52">
        <f>LN('Bond Portfolio data'!EJ127/'Bond Portfolio data'!S127)</f>
        <v>0.71299380221217834</v>
      </c>
      <c r="AB48">
        <f>LN('Bond Portfolio data'!F127/'Bond Portfolio data'!F126)</f>
        <v>6.8215714838244693E-2</v>
      </c>
      <c r="AC48">
        <f>LN('Bond Portfolio data'!G127/'Bond Portfolio data'!G126)</f>
        <v>-1.3382024068105005E-2</v>
      </c>
      <c r="AD48">
        <f>LN('Bond Portfolio data'!W127/'Bond Portfolio data'!W126)</f>
        <v>0.14439597145253932</v>
      </c>
      <c r="AE48" s="52">
        <f>LN('Bond Portfolio data'!X127/'Bond Portfolio data'!X126)</f>
        <v>-3.05177321397762E-2</v>
      </c>
      <c r="AF48">
        <f>LN('Bond Portfolio data'!F127/'Bond Portfolio data'!G127)</f>
        <v>-0.71774222374482399</v>
      </c>
      <c r="AG48" s="52">
        <f>LN('Bond Portfolio data'!W127/'Bond Portfolio data'!X127)</f>
        <v>-0.15414023806773844</v>
      </c>
      <c r="AH48">
        <f>'EU and others'!HV55/100</f>
        <v>7.114882213449066E-3</v>
      </c>
      <c r="AI48" s="52">
        <f>LN(US!E222)-LN(US!E221)</f>
        <v>-6.9350802240197851E-4</v>
      </c>
      <c r="AJ48" s="63">
        <f>LN(estimation_level!AJ48/estimation_level!AJ47)</f>
        <v>2.6156088836251962E-3</v>
      </c>
      <c r="AK48" s="63">
        <f>LN(estimation_level!AK48/estimation_level!AK47)</f>
        <v>1.5074963306260364E-3</v>
      </c>
      <c r="AM48">
        <f>LN('Bond Portfolio data'!EJ127/'Bond Portfolio data'!F127)</f>
        <v>1.8309905602466119</v>
      </c>
      <c r="AN48">
        <f>LN('Bond Portfolio data'!EB127/'Bond Portfolio data'!G127)</f>
        <v>2.2163359195869901</v>
      </c>
    </row>
    <row r="49" spans="1:40" x14ac:dyDescent="0.25">
      <c r="A49" t="s">
        <v>416</v>
      </c>
      <c r="B49" s="57">
        <f>(LN(US!B223)-LN(US!B222))</f>
        <v>2.7743422825086128E-3</v>
      </c>
      <c r="C49" s="57">
        <f>(LN(US!C223)-LN(US!C222))</f>
        <v>1.5163032136763732E-2</v>
      </c>
      <c r="D49" s="57">
        <f>(LN(US!D223)-LN(US!D222))</f>
        <v>-5.0291335073588073E-2</v>
      </c>
      <c r="E49" s="57">
        <f>(LN(US!L223)-LN(US!L222)+LN(US!M223)-LN(US!M222))</f>
        <v>-5.8423691889650797E-3</v>
      </c>
      <c r="F49" s="57">
        <f>(LN(US!F223)-LN(US!F222))</f>
        <v>3.0202163267070148E-3</v>
      </c>
      <c r="G49" s="57">
        <f>(LN(US!G223)-LN(US!G222))</f>
        <v>-2.7050177533025632E-2</v>
      </c>
      <c r="H49" s="57">
        <f>(LN(US!K223)-LN(US!K222))</f>
        <v>8.6710027854284277E-3</v>
      </c>
      <c r="I49" s="58">
        <f>((US!I223/100 + 1)^(1/4) - 1)</f>
        <v>5.2829874231419272E-3</v>
      </c>
      <c r="J49" s="59">
        <f>((US!H223/100 + 1)^(1/4) - 1)</f>
        <v>1.1717438939025548E-2</v>
      </c>
      <c r="K49">
        <f>'EU and others'!HN56</f>
        <v>3.0960719590343538E-3</v>
      </c>
      <c r="L49">
        <f>'EU and others'!HO56</f>
        <v>4.7134919697109177E-3</v>
      </c>
      <c r="M49">
        <f>'EU and others'!HP56</f>
        <v>-1.1125701209238932E-2</v>
      </c>
      <c r="N49">
        <f>'EU and others'!HQ56</f>
        <v>-5.1631998811156078E-4</v>
      </c>
      <c r="O49">
        <f>'EU and others'!HR56</f>
        <v>2.7988333321246834E-3</v>
      </c>
      <c r="P49">
        <f>'EU and others'!HS56</f>
        <v>-1.5973035086297507E-2</v>
      </c>
      <c r="Q49">
        <f>'EU and others'!HT56</f>
        <v>3.8168622559852971E-3</v>
      </c>
      <c r="R49">
        <f>(('EU and others'!ET56/100 + 1)^(1/4) - 1)</f>
        <v>6.5112173550734287E-3</v>
      </c>
      <c r="S49" s="52">
        <f>(('EU and others'!FE56/100 + 1)^(1/4) - 1)</f>
        <v>9.9482085576718671E-3</v>
      </c>
      <c r="T49" s="52">
        <f>'EU and others'!HU56</f>
        <v>1.6106180678546757E-3</v>
      </c>
      <c r="U49">
        <f>LN('Bond Portfolio data'!EJ128/'Bond Portfolio data'!EJ127)</f>
        <v>3.4895143001609334E-2</v>
      </c>
      <c r="V49">
        <f>LN('Bond Portfolio data'!EB128/'Bond Portfolio data'!EB127)</f>
        <v>1.9755898992571987E-2</v>
      </c>
      <c r="W49">
        <f>LN('Bond Portfolio data'!S128/'Bond Portfolio data'!S127)</f>
        <v>4.0931039024048779E-2</v>
      </c>
      <c r="X49" s="52">
        <f>LN('Bond Portfolio data'!T128/'Bond Portfolio data'!T127)</f>
        <v>-1.7067498544130193E-2</v>
      </c>
      <c r="Y49">
        <f>LN('Bond Portfolio data'!EJ128/'Bond Portfolio data'!EB128)</f>
        <v>-1.0879483390761648</v>
      </c>
      <c r="Z49">
        <f>LN('Bond Portfolio data'!S128/'Bond Portfolio data'!T128)</f>
        <v>-0.31727182113878449</v>
      </c>
      <c r="AA49" s="52">
        <f>LN('Bond Portfolio data'!EJ128/'Bond Portfolio data'!S128)</f>
        <v>0.70695790618973875</v>
      </c>
      <c r="AB49">
        <f>LN('Bond Portfolio data'!F128/'Bond Portfolio data'!F127)</f>
        <v>0.11477596783292771</v>
      </c>
      <c r="AC49">
        <f>LN('Bond Portfolio data'!G128/'Bond Portfolio data'!G127)</f>
        <v>7.0434664969186683E-2</v>
      </c>
      <c r="AD49">
        <f>LN('Bond Portfolio data'!W128/'Bond Portfolio data'!W127)</f>
        <v>2.9935025325103256E-3</v>
      </c>
      <c r="AE49" s="52">
        <f>LN('Bond Portfolio data'!X128/'Bond Portfolio data'!X127)</f>
        <v>-9.8323419350377653E-2</v>
      </c>
      <c r="AF49">
        <f>LN('Bond Portfolio data'!F128/'Bond Portfolio data'!G128)</f>
        <v>-0.67340092088108294</v>
      </c>
      <c r="AG49" s="52">
        <f>LN('Bond Portfolio data'!W128/'Bond Portfolio data'!X128)</f>
        <v>-5.2823316184850561E-2</v>
      </c>
      <c r="AH49">
        <f>'EU and others'!HV56/100</f>
        <v>1.1705953447408133E-2</v>
      </c>
      <c r="AI49" s="52">
        <f>LN(US!E223)-LN(US!E222)</f>
        <v>1.4463615445052369E-2</v>
      </c>
      <c r="AJ49" s="63">
        <f>LN(estimation_level!AJ49/estimation_level!AJ48)</f>
        <v>2.5424261153058738E-3</v>
      </c>
      <c r="AK49" s="63">
        <f>LN(estimation_level!AK49/estimation_level!AK48)</f>
        <v>1.5065205033224639E-3</v>
      </c>
      <c r="AM49">
        <f>LN('Bond Portfolio data'!EJ128/'Bond Portfolio data'!F128)</f>
        <v>1.7511097354152934</v>
      </c>
      <c r="AN49">
        <f>LN('Bond Portfolio data'!EB128/'Bond Portfolio data'!G128)</f>
        <v>2.165657153610375</v>
      </c>
    </row>
    <row r="50" spans="1:40" x14ac:dyDescent="0.25">
      <c r="A50" t="s">
        <v>417</v>
      </c>
      <c r="B50" s="57">
        <f>(LN(US!B224)-LN(US!B223))</f>
        <v>9.1666133330328137E-3</v>
      </c>
      <c r="C50" s="57">
        <f>(LN(US!C224)-LN(US!C223))</f>
        <v>2.9958257102524755E-3</v>
      </c>
      <c r="D50" s="57">
        <f>(LN(US!D224)-LN(US!D223))</f>
        <v>3.5063757867827228E-2</v>
      </c>
      <c r="E50" s="57">
        <f>(LN(US!L224)-LN(US!L223)+LN(US!M224)-LN(US!M223))</f>
        <v>-6.1570411783051782E-4</v>
      </c>
      <c r="F50" s="57">
        <f>(LN(US!F224)-LN(US!F223))</f>
        <v>3.2004958449469711E-3</v>
      </c>
      <c r="G50" s="57">
        <f>(LN(US!G224)-LN(US!G223))</f>
        <v>-2.9198914914783103E-3</v>
      </c>
      <c r="H50" s="57">
        <f>(LN(US!K224)-LN(US!K223))</f>
        <v>5.2713855784087826E-3</v>
      </c>
      <c r="I50" s="58">
        <f>((US!I224/100 + 1)^(1/4) - 1)</f>
        <v>4.297221394214068E-3</v>
      </c>
      <c r="J50" s="59">
        <f>((US!H224/100 + 1)^(1/4) - 1)</f>
        <v>1.2464993122804247E-2</v>
      </c>
      <c r="K50">
        <f>'EU and others'!HN57</f>
        <v>3.9279545881470345E-3</v>
      </c>
      <c r="L50">
        <f>'EU and others'!HO57</f>
        <v>4.3225474947222904E-3</v>
      </c>
      <c r="M50">
        <f>'EU and others'!HP57</f>
        <v>-2.153131337954404E-3</v>
      </c>
      <c r="N50">
        <f>'EU and others'!HQ57</f>
        <v>3.6668271896966864E-3</v>
      </c>
      <c r="O50">
        <f>'EU and others'!HR57</f>
        <v>5.1624894655049351E-3</v>
      </c>
      <c r="P50">
        <f>'EU and others'!HS57</f>
        <v>3.5184619050119561E-3</v>
      </c>
      <c r="Q50">
        <f>'EU and others'!HT57</f>
        <v>9.3993646337767398E-3</v>
      </c>
      <c r="R50">
        <f>(('EU and others'!ET57/100 + 1)^(1/4) - 1)</f>
        <v>6.2801974128963156E-3</v>
      </c>
      <c r="S50" s="52">
        <f>(('EU and others'!FE57/100 + 1)^(1/4) - 1)</f>
        <v>1.0403971937576362E-2</v>
      </c>
      <c r="T50" s="52">
        <f>'EU and others'!HU57</f>
        <v>2.8717885642442612E-2</v>
      </c>
      <c r="U50">
        <f>LN('Bond Portfolio data'!EJ129/'Bond Portfolio data'!EJ128)</f>
        <v>4.4967692998798868E-3</v>
      </c>
      <c r="V50">
        <f>LN('Bond Portfolio data'!EB129/'Bond Portfolio data'!EB128)</f>
        <v>-1.4954581585338963E-2</v>
      </c>
      <c r="W50">
        <f>LN('Bond Portfolio data'!S129/'Bond Portfolio data'!S128)</f>
        <v>-7.1568015696095758E-4</v>
      </c>
      <c r="X50" s="52">
        <f>LN('Bond Portfolio data'!T129/'Bond Portfolio data'!T128)</f>
        <v>9.6672889712468447E-3</v>
      </c>
      <c r="Y50">
        <f>LN('Bond Portfolio data'!EJ129/'Bond Portfolio data'!EB129)</f>
        <v>-1.0684969881909459</v>
      </c>
      <c r="Z50">
        <f>LN('Bond Portfolio data'!S129/'Bond Portfolio data'!T129)</f>
        <v>-0.3276547902669924</v>
      </c>
      <c r="AA50" s="52">
        <f>LN('Bond Portfolio data'!EJ129/'Bond Portfolio data'!S129)</f>
        <v>0.71217035564657971</v>
      </c>
      <c r="AB50">
        <f>LN('Bond Portfolio data'!F129/'Bond Portfolio data'!F128)</f>
        <v>2.6951997352755055E-3</v>
      </c>
      <c r="AC50">
        <f>LN('Bond Portfolio data'!G129/'Bond Portfolio data'!G128)</f>
        <v>1.1806137844199118E-2</v>
      </c>
      <c r="AD50">
        <f>LN('Bond Portfolio data'!W129/'Bond Portfolio data'!W128)</f>
        <v>-2.5733121983786173E-3</v>
      </c>
      <c r="AE50" s="52">
        <f>LN('Bond Portfolio data'!X129/'Bond Portfolio data'!X128)</f>
        <v>7.5016936707744519E-3</v>
      </c>
      <c r="AF50">
        <f>LN('Bond Portfolio data'!F129/'Bond Portfolio data'!G129)</f>
        <v>-0.68251185899000655</v>
      </c>
      <c r="AG50" s="52">
        <f>LN('Bond Portfolio data'!W129/'Bond Portfolio data'!X129)</f>
        <v>-6.2898322054003725E-2</v>
      </c>
      <c r="AH50">
        <f>'EU and others'!HV57/100</f>
        <v>2.7876163003973846E-3</v>
      </c>
      <c r="AI50" s="52">
        <f>LN(US!E224)-LN(US!E223)</f>
        <v>1.4669267704948474E-2</v>
      </c>
      <c r="AJ50" s="63">
        <f>LN(estimation_level!AJ50/estimation_level!AJ49)</f>
        <v>2.177076670268814E-3</v>
      </c>
      <c r="AK50" s="63">
        <f>LN(estimation_level!AK50/estimation_level!AK49)</f>
        <v>1.5201331988945596E-3</v>
      </c>
      <c r="AM50">
        <f>LN('Bond Portfolio data'!EJ129/'Bond Portfolio data'!F129)</f>
        <v>1.7529113049798979</v>
      </c>
      <c r="AN50">
        <f>LN('Bond Portfolio data'!EB129/'Bond Portfolio data'!G129)</f>
        <v>2.138896434180837</v>
      </c>
    </row>
    <row r="51" spans="1:40" x14ac:dyDescent="0.25">
      <c r="A51" t="s">
        <v>418</v>
      </c>
      <c r="B51" s="57">
        <f>(LN(US!B225)-LN(US!B224))</f>
        <v>5.4986858514318726E-3</v>
      </c>
      <c r="C51" s="57">
        <f>(LN(US!C225)-LN(US!C224))</f>
        <v>5.089903164888554E-3</v>
      </c>
      <c r="D51" s="57">
        <f>(LN(US!D225)-LN(US!D224))</f>
        <v>9.9826923817856184E-3</v>
      </c>
      <c r="E51" s="57">
        <f>(LN(US!L225)-LN(US!L224)+LN(US!M225)-LN(US!M224))</f>
        <v>6.1702055241834586E-3</v>
      </c>
      <c r="F51" s="57">
        <f>(LN(US!F225)-LN(US!F224))</f>
        <v>3.721011446000233E-3</v>
      </c>
      <c r="G51" s="57">
        <f>(LN(US!G225)-LN(US!G224))</f>
        <v>2.2235853409160455E-2</v>
      </c>
      <c r="H51" s="57">
        <f>(LN(US!K225)-LN(US!K224))</f>
        <v>8.7412255524021987E-3</v>
      </c>
      <c r="I51" s="58">
        <f>((US!I225/100 + 1)^(1/4) - 1)</f>
        <v>4.3465786727212574E-3</v>
      </c>
      <c r="J51" s="59">
        <f>((US!H225/100 + 1)^(1/4) - 1)</f>
        <v>1.2513165597931364E-2</v>
      </c>
      <c r="K51">
        <f>'EU and others'!HN58</f>
        <v>7.6424749696636166E-3</v>
      </c>
      <c r="L51">
        <f>'EU and others'!HO58</f>
        <v>7.3762402827074044E-3</v>
      </c>
      <c r="M51">
        <f>'EU and others'!HP58</f>
        <v>4.7186874864609454E-3</v>
      </c>
      <c r="N51">
        <f>'EU and others'!HQ58</f>
        <v>-2.8185007088327475E-3</v>
      </c>
      <c r="O51">
        <f>'EU and others'!HR58</f>
        <v>4.9657168505548035E-4</v>
      </c>
      <c r="P51">
        <f>'EU and others'!HS58</f>
        <v>-1.9889237543012257E-3</v>
      </c>
      <c r="Q51">
        <f>'EU and others'!HT58</f>
        <v>1.6722850044450816E-3</v>
      </c>
      <c r="R51">
        <f>(('EU and others'!ET58/100 + 1)^(1/4) - 1)</f>
        <v>6.4330237485961117E-3</v>
      </c>
      <c r="S51" s="52">
        <f>(('EU and others'!FE58/100 + 1)^(1/4) - 1)</f>
        <v>1.0554006618909595E-2</v>
      </c>
      <c r="T51" s="52">
        <f>'EU and others'!HU58</f>
        <v>-4.03968173829252E-2</v>
      </c>
      <c r="U51">
        <f>LN('Bond Portfolio data'!EJ130/'Bond Portfolio data'!EJ129)</f>
        <v>5.9551444552431318E-2</v>
      </c>
      <c r="V51">
        <f>LN('Bond Portfolio data'!EB130/'Bond Portfolio data'!EB129)</f>
        <v>6.2477934711027777E-2</v>
      </c>
      <c r="W51">
        <f>LN('Bond Portfolio data'!S130/'Bond Portfolio data'!S129)</f>
        <v>5.2789733364641211E-2</v>
      </c>
      <c r="X51" s="52">
        <f>LN('Bond Portfolio data'!T130/'Bond Portfolio data'!T129)</f>
        <v>1.0673129876546441E-2</v>
      </c>
      <c r="Y51">
        <f>LN('Bond Portfolio data'!EJ130/'Bond Portfolio data'!EB130)</f>
        <v>-1.0714234783495422</v>
      </c>
      <c r="Z51">
        <f>LN('Bond Portfolio data'!S130/'Bond Portfolio data'!T130)</f>
        <v>-0.28553818677889753</v>
      </c>
      <c r="AA51" s="52">
        <f>LN('Bond Portfolio data'!EJ130/'Bond Portfolio data'!S130)</f>
        <v>0.71893206683436994</v>
      </c>
      <c r="AB51">
        <f>LN('Bond Portfolio data'!F130/'Bond Portfolio data'!F129)</f>
        <v>8.9736583143132501E-2</v>
      </c>
      <c r="AC51">
        <f>LN('Bond Portfolio data'!G130/'Bond Portfolio data'!G129)</f>
        <v>1.5196337971375401E-2</v>
      </c>
      <c r="AD51">
        <f>LN('Bond Portfolio data'!W130/'Bond Portfolio data'!W129)</f>
        <v>3.2023211031979137E-2</v>
      </c>
      <c r="AE51" s="52">
        <f>LN('Bond Portfolio data'!X130/'Bond Portfolio data'!X129)</f>
        <v>6.0624831572302336E-3</v>
      </c>
      <c r="AF51">
        <f>LN('Bond Portfolio data'!F130/'Bond Portfolio data'!G130)</f>
        <v>-0.60797161381824927</v>
      </c>
      <c r="AG51" s="52">
        <f>LN('Bond Portfolio data'!W130/'Bond Portfolio data'!X130)</f>
        <v>-3.6937594179254726E-2</v>
      </c>
      <c r="AH51">
        <f>'EU and others'!HV58/100</f>
        <v>6.8633405506616663E-3</v>
      </c>
      <c r="AI51" s="52">
        <f>LN(US!E225)-LN(US!E224)</f>
        <v>9.5377199303268156E-3</v>
      </c>
      <c r="AJ51" s="63">
        <f>LN(estimation_level!AJ51/estimation_level!AJ50)</f>
        <v>2.2245091495675974E-3</v>
      </c>
      <c r="AK51" s="63">
        <f>LN(estimation_level!AK51/estimation_level!AK50)</f>
        <v>1.4933626913682541E-3</v>
      </c>
      <c r="AM51">
        <f>LN('Bond Portfolio data'!EJ130/'Bond Portfolio data'!F130)</f>
        <v>1.7227261663891966</v>
      </c>
      <c r="AN51">
        <f>LN('Bond Portfolio data'!EB130/'Bond Portfolio data'!G130)</f>
        <v>2.1861780309204897</v>
      </c>
    </row>
    <row r="52" spans="1:40" x14ac:dyDescent="0.25">
      <c r="A52" t="s">
        <v>419</v>
      </c>
      <c r="B52" s="57">
        <f>(LN(US!B226)-LN(US!B225))</f>
        <v>4.8590358980042936E-3</v>
      </c>
      <c r="C52" s="57">
        <f>(LN(US!C226)-LN(US!C225))</f>
        <v>6.9667241143722691E-3</v>
      </c>
      <c r="D52" s="57">
        <f>(LN(US!D226)-LN(US!D225))</f>
        <v>-1.3484661218399197E-4</v>
      </c>
      <c r="E52" s="57">
        <f>(LN(US!L226)-LN(US!L225)+LN(US!M226)-LN(US!M225))</f>
        <v>1.2036293074082494E-3</v>
      </c>
      <c r="F52" s="57">
        <f>(LN(US!F226)-LN(US!F225))</f>
        <v>4.4470138344454568E-3</v>
      </c>
      <c r="G52" s="57">
        <f>(LN(US!G226)-LN(US!G225))</f>
        <v>4.9650184239649064E-3</v>
      </c>
      <c r="H52" s="57">
        <f>(LN(US!K226)-LN(US!K225))</f>
        <v>4.8332133937982746E-3</v>
      </c>
      <c r="I52" s="58">
        <f>((US!I226/100 + 1)^(1/4) - 1)</f>
        <v>4.321900943089263E-3</v>
      </c>
      <c r="J52" s="59">
        <f>((US!H226/100 + 1)^(1/4) - 1)</f>
        <v>1.0483974078512981E-2</v>
      </c>
      <c r="K52">
        <f>'EU and others'!HN59</f>
        <v>5.8584479168731808E-3</v>
      </c>
      <c r="L52">
        <f>'EU and others'!HO59</f>
        <v>5.9650505585800125E-3</v>
      </c>
      <c r="M52">
        <f>'EU and others'!HP59</f>
        <v>1.1293038596628164E-2</v>
      </c>
      <c r="N52">
        <f>'EU and others'!HQ59</f>
        <v>4.4155005606490196E-3</v>
      </c>
      <c r="O52">
        <f>'EU and others'!HR59</f>
        <v>4.0602371605528821E-3</v>
      </c>
      <c r="P52">
        <f>'EU and others'!HS59</f>
        <v>-1.2527326920169961E-2</v>
      </c>
      <c r="Q52">
        <f>'EU and others'!HT59</f>
        <v>6.6796663896232381E-3</v>
      </c>
      <c r="R52">
        <f>(('EU and others'!ET59/100 + 1)^(1/4) - 1)</f>
        <v>6.3241445925614759E-3</v>
      </c>
      <c r="S52" s="52">
        <f>(('EU and others'!FE59/100 + 1)^(1/4) - 1)</f>
        <v>9.6869038994891188E-3</v>
      </c>
      <c r="T52" s="52">
        <f>'EU and others'!HU59</f>
        <v>-5.543192532990291E-2</v>
      </c>
      <c r="U52">
        <f>LN('Bond Portfolio data'!EJ131/'Bond Portfolio data'!EJ130)</f>
        <v>5.5543670242241251E-2</v>
      </c>
      <c r="V52">
        <f>LN('Bond Portfolio data'!EB131/'Bond Portfolio data'!EB130)</f>
        <v>8.3802260157771105E-2</v>
      </c>
      <c r="W52">
        <f>LN('Bond Portfolio data'!S131/'Bond Portfolio data'!S130)</f>
        <v>2.613891760374364E-2</v>
      </c>
      <c r="X52" s="52">
        <f>LN('Bond Portfolio data'!T131/'Bond Portfolio data'!T130)</f>
        <v>1.7142438660982858E-2</v>
      </c>
      <c r="Y52">
        <f>LN('Bond Portfolio data'!EJ131/'Bond Portfolio data'!EB131)</f>
        <v>-1.0996820682650723</v>
      </c>
      <c r="Z52">
        <f>LN('Bond Portfolio data'!S131/'Bond Portfolio data'!T131)</f>
        <v>-0.27654170783613696</v>
      </c>
      <c r="AA52" s="52">
        <f>LN('Bond Portfolio data'!EJ131/'Bond Portfolio data'!S131)</f>
        <v>0.74833681947286745</v>
      </c>
      <c r="AB52">
        <f>LN('Bond Portfolio data'!F131/'Bond Portfolio data'!F130)</f>
        <v>3.2858277106554278E-2</v>
      </c>
      <c r="AC52">
        <f>LN('Bond Portfolio data'!G131/'Bond Portfolio data'!G130)</f>
        <v>5.2030391334743985E-2</v>
      </c>
      <c r="AD52">
        <f>LN('Bond Portfolio data'!W131/'Bond Portfolio data'!W130)</f>
        <v>2.22310679413373E-2</v>
      </c>
      <c r="AE52" s="52">
        <f>LN('Bond Portfolio data'!X131/'Bond Portfolio data'!X130)</f>
        <v>-1.9890554240311518E-2</v>
      </c>
      <c r="AF52">
        <f>LN('Bond Portfolio data'!F131/'Bond Portfolio data'!G131)</f>
        <v>-0.62714372804643903</v>
      </c>
      <c r="AG52" s="52">
        <f>LN('Bond Portfolio data'!W131/'Bond Portfolio data'!X131)</f>
        <v>5.1840280023939056E-3</v>
      </c>
      <c r="AH52">
        <f>'EU and others'!HV59/100</f>
        <v>8.7748224653291032E-3</v>
      </c>
      <c r="AI52" s="52">
        <f>LN(US!E226)-LN(US!E225)</f>
        <v>7.7197642691579915E-3</v>
      </c>
      <c r="AJ52" s="63">
        <f>LN(estimation_level!AJ52/estimation_level!AJ51)</f>
        <v>2.5317919951852465E-3</v>
      </c>
      <c r="AK52" s="63">
        <f>LN(estimation_level!AK52/estimation_level!AK51)</f>
        <v>1.4824291148724665E-3</v>
      </c>
      <c r="AM52">
        <f>LN('Bond Portfolio data'!EJ131/'Bond Portfolio data'!F131)</f>
        <v>1.7454115595248836</v>
      </c>
      <c r="AN52">
        <f>LN('Bond Portfolio data'!EB131/'Bond Portfolio data'!G131)</f>
        <v>2.217949899743517</v>
      </c>
    </row>
    <row r="53" spans="1:40" x14ac:dyDescent="0.25">
      <c r="A53" t="s">
        <v>420</v>
      </c>
      <c r="B53" s="57">
        <f>(LN(US!B227)-LN(US!B226))</f>
        <v>6.3272095259669925E-4</v>
      </c>
      <c r="C53" s="57">
        <f>(LN(US!C227)-LN(US!C226))</f>
        <v>5.3634306489236394E-3</v>
      </c>
      <c r="D53" s="57">
        <f>(LN(US!D227)-LN(US!D226))</f>
        <v>-1.7546626777145136E-3</v>
      </c>
      <c r="E53" s="57">
        <f>(LN(US!L227)-LN(US!L226)+LN(US!M227)-LN(US!M226))</f>
        <v>-1.74643297149224E-3</v>
      </c>
      <c r="F53" s="57">
        <f>(LN(US!F227)-LN(US!F226))</f>
        <v>5.3968440704563747E-3</v>
      </c>
      <c r="G53" s="57">
        <f>(LN(US!G227)-LN(US!G226))</f>
        <v>6.3733693918965884E-3</v>
      </c>
      <c r="H53" s="57">
        <f>(LN(US!K227)-LN(US!K226))</f>
        <v>2.6025147172212826E-3</v>
      </c>
      <c r="I53" s="58">
        <f>((US!I227/100 + 1)^(1/4) - 1)</f>
        <v>3.5807216966325939E-3</v>
      </c>
      <c r="J53" s="59">
        <f>((US!H227/100 + 1)^(1/4) - 1)</f>
        <v>9.8776809959786327E-3</v>
      </c>
      <c r="K53">
        <f>'EU and others'!HN60</f>
        <v>4.5734918440430341E-3</v>
      </c>
      <c r="L53">
        <f>'EU and others'!HO60</f>
        <v>4.5520099059919361E-3</v>
      </c>
      <c r="M53">
        <f>'EU and others'!HP60</f>
        <v>8.2687217966909109E-3</v>
      </c>
      <c r="N53">
        <f>'EU and others'!HQ60</f>
        <v>-1.0009046756675752E-3</v>
      </c>
      <c r="O53">
        <f>'EU and others'!HR60</f>
        <v>3.4188909627645321E-3</v>
      </c>
      <c r="P53">
        <f>'EU and others'!HS60</f>
        <v>8.4043517060556957E-3</v>
      </c>
      <c r="Q53">
        <f>'EU and others'!HT60</f>
        <v>4.9932415120331405E-3</v>
      </c>
      <c r="R53">
        <f>(('EU and others'!ET60/100 + 1)^(1/4) - 1)</f>
        <v>6.026334628622676E-3</v>
      </c>
      <c r="S53" s="52">
        <f>(('EU and others'!FE60/100 + 1)^(1/4) - 1)</f>
        <v>9.2309724785704095E-3</v>
      </c>
      <c r="T53" s="52">
        <f>'EU and others'!HU60</f>
        <v>-2.5697926646799573E-3</v>
      </c>
      <c r="U53">
        <f>LN('Bond Portfolio data'!EJ132/'Bond Portfolio data'!EJ131)</f>
        <v>3.6163109224671683E-2</v>
      </c>
      <c r="V53">
        <f>LN('Bond Portfolio data'!EB132/'Bond Portfolio data'!EB131)</f>
        <v>1.1471773043668832E-2</v>
      </c>
      <c r="W53">
        <f>LN('Bond Portfolio data'!S132/'Bond Portfolio data'!S131)</f>
        <v>-1.2650094037771779E-2</v>
      </c>
      <c r="X53" s="52">
        <f>LN('Bond Portfolio data'!T132/'Bond Portfolio data'!T131)</f>
        <v>3.4518284569154692E-2</v>
      </c>
      <c r="Y53">
        <f>LN('Bond Portfolio data'!EJ132/'Bond Portfolio data'!EB132)</f>
        <v>-1.0749907320840695</v>
      </c>
      <c r="Z53">
        <f>LN('Bond Portfolio data'!S132/'Bond Portfolio data'!T132)</f>
        <v>-0.32371008644306343</v>
      </c>
      <c r="AA53" s="52">
        <f>LN('Bond Portfolio data'!EJ132/'Bond Portfolio data'!S132)</f>
        <v>0.79715002273531088</v>
      </c>
      <c r="AB53">
        <f>LN('Bond Portfolio data'!F132/'Bond Portfolio data'!F131)</f>
        <v>2.1169995914512848E-2</v>
      </c>
      <c r="AC53">
        <f>LN('Bond Portfolio data'!G132/'Bond Portfolio data'!G131)</f>
        <v>6.8692539697103525E-2</v>
      </c>
      <c r="AD53">
        <f>LN('Bond Portfolio data'!W132/'Bond Portfolio data'!W131)</f>
        <v>-3.2967151893918988E-2</v>
      </c>
      <c r="AE53" s="52">
        <f>LN('Bond Portfolio data'!X132/'Bond Portfolio data'!X131)</f>
        <v>-4.486404539297331E-3</v>
      </c>
      <c r="AF53">
        <f>LN('Bond Portfolio data'!F132/'Bond Portfolio data'!G132)</f>
        <v>-0.67466627182902972</v>
      </c>
      <c r="AG53" s="52">
        <f>LN('Bond Portfolio data'!W132/'Bond Portfolio data'!X132)</f>
        <v>-2.3296719352227682E-2</v>
      </c>
      <c r="AH53">
        <f>'EU and others'!HV60/100</f>
        <v>2.0748030432128279E-3</v>
      </c>
      <c r="AI53" s="52">
        <f>LN(US!E227)-LN(US!E226)</f>
        <v>7.0762362405174528E-3</v>
      </c>
      <c r="AJ53" s="63">
        <f>LN(estimation_level!AJ53/estimation_level!AJ52)</f>
        <v>2.4388988549052019E-3</v>
      </c>
      <c r="AK53" s="63">
        <f>LN(estimation_level!AK53/estimation_level!AK52)</f>
        <v>1.4039601601146521E-3</v>
      </c>
      <c r="AM53">
        <f>LN('Bond Portfolio data'!EJ132/'Bond Portfolio data'!F132)</f>
        <v>1.7604046728350424</v>
      </c>
      <c r="AN53">
        <f>LN('Bond Portfolio data'!EB132/'Bond Portfolio data'!G132)</f>
        <v>2.1607291330900824</v>
      </c>
    </row>
    <row r="54" spans="1:40" x14ac:dyDescent="0.25">
      <c r="A54" t="s">
        <v>421</v>
      </c>
      <c r="B54" s="57">
        <f>(LN(US!B228)-LN(US!B227))</f>
        <v>5.1701967819575145E-3</v>
      </c>
      <c r="C54" s="57">
        <f>(LN(US!C228)-LN(US!C227))</f>
        <v>4.3826169108083235E-3</v>
      </c>
      <c r="D54" s="57">
        <f>(LN(US!D228)-LN(US!D227))</f>
        <v>8.4301651671410127E-3</v>
      </c>
      <c r="E54" s="57">
        <f>(LN(US!L228)-LN(US!L227)+LN(US!M228)-LN(US!M227))</f>
        <v>1.7230826975307423E-3</v>
      </c>
      <c r="F54" s="57">
        <f>(LN(US!F228)-LN(US!F227))</f>
        <v>6.1456283748340113E-3</v>
      </c>
      <c r="G54" s="57">
        <f>(LN(US!G228)-LN(US!G227))</f>
        <v>3.088650671470905E-2</v>
      </c>
      <c r="H54" s="57">
        <f>(LN(US!K228)-LN(US!K227))</f>
        <v>6.1461623613059402E-3</v>
      </c>
      <c r="I54" s="58">
        <f>((US!I228/100 + 1)^(1/4) - 1)</f>
        <v>3.1104574646330096E-3</v>
      </c>
      <c r="J54" s="59">
        <f>((US!H228/100 + 1)^(1/4) - 1)</f>
        <v>9.6591479256613599E-3</v>
      </c>
      <c r="K54">
        <f>'EU and others'!HN61</f>
        <v>1.5113431358062988E-3</v>
      </c>
      <c r="L54">
        <f>'EU and others'!HO61</f>
        <v>1.8853748875431711E-3</v>
      </c>
      <c r="M54">
        <f>'EU and others'!HP61</f>
        <v>4.1023661790686849E-3</v>
      </c>
      <c r="N54">
        <f>'EU and others'!HQ61</f>
        <v>-7.6395858044119209E-4</v>
      </c>
      <c r="O54">
        <f>'EU and others'!HR61</f>
        <v>3.2302458804126053E-3</v>
      </c>
      <c r="P54">
        <f>'EU and others'!HS61</f>
        <v>1.0207077137742303E-3</v>
      </c>
      <c r="Q54">
        <f>'EU and others'!HT61</f>
        <v>1.3679714497578774E-2</v>
      </c>
      <c r="R54">
        <f>(('EU and others'!ET61/100 + 1)^(1/4) - 1)</f>
        <v>5.4397832293036075E-3</v>
      </c>
      <c r="S54" s="52">
        <f>(('EU and others'!FE61/100 + 1)^(1/4) - 1)</f>
        <v>8.5447422010660468E-3</v>
      </c>
      <c r="T54" s="52">
        <f>'EU and others'!HU61</f>
        <v>-4.8691965988421619E-2</v>
      </c>
      <c r="U54">
        <f>LN('Bond Portfolio data'!EJ133/'Bond Portfolio data'!EJ132)</f>
        <v>8.4237565655182561E-2</v>
      </c>
      <c r="V54">
        <f>LN('Bond Portfolio data'!EB133/'Bond Portfolio data'!EB132)</f>
        <v>6.5288719236877915E-2</v>
      </c>
      <c r="W54">
        <f>LN('Bond Portfolio data'!S133/'Bond Portfolio data'!S132)</f>
        <v>2.6341115389571217E-2</v>
      </c>
      <c r="X54" s="52">
        <f>LN('Bond Portfolio data'!T133/'Bond Portfolio data'!T132)</f>
        <v>2.1081627244412517E-2</v>
      </c>
      <c r="Y54">
        <f>LN('Bond Portfolio data'!EJ133/'Bond Portfolio data'!EB133)</f>
        <v>-1.056041885665765</v>
      </c>
      <c r="Z54">
        <f>LN('Bond Portfolio data'!S133/'Bond Portfolio data'!T133)</f>
        <v>-0.3184505982979049</v>
      </c>
      <c r="AA54" s="52">
        <f>LN('Bond Portfolio data'!EJ133/'Bond Portfolio data'!S133)</f>
        <v>0.8550464730009224</v>
      </c>
      <c r="AB54">
        <f>LN('Bond Portfolio data'!F133/'Bond Portfolio data'!F132)</f>
        <v>1.7823074591212174E-2</v>
      </c>
      <c r="AC54">
        <f>LN('Bond Portfolio data'!G133/'Bond Portfolio data'!G132)</f>
        <v>2.2635304593193302E-2</v>
      </c>
      <c r="AD54">
        <f>LN('Bond Portfolio data'!W133/'Bond Portfolio data'!W132)</f>
        <v>3.1562499227878273E-2</v>
      </c>
      <c r="AE54" s="52">
        <f>LN('Bond Portfolio data'!X133/'Bond Portfolio data'!X132)</f>
        <v>1.9239103651219995E-2</v>
      </c>
      <c r="AF54">
        <f>LN('Bond Portfolio data'!F133/'Bond Portfolio data'!G133)</f>
        <v>-0.67947850183101099</v>
      </c>
      <c r="AG54" s="52">
        <f>LN('Bond Portfolio data'!W133/'Bond Portfolio data'!X133)</f>
        <v>-1.0973323775569506E-2</v>
      </c>
      <c r="AH54">
        <f>'EU and others'!HV61/100</f>
        <v>3.3465589798075198E-3</v>
      </c>
      <c r="AI54" s="52">
        <f>LN(US!E228)-LN(US!E227)</f>
        <v>-3.2202611354064103E-3</v>
      </c>
      <c r="AJ54" s="63">
        <f>LN(estimation_level!AJ54/estimation_level!AJ53)</f>
        <v>2.0808281043520511E-3</v>
      </c>
      <c r="AK54" s="63">
        <f>LN(estimation_level!AK54/estimation_level!AK53)</f>
        <v>1.438321659264353E-3</v>
      </c>
      <c r="AM54">
        <f>LN('Bond Portfolio data'!EJ133/'Bond Portfolio data'!F133)</f>
        <v>1.826819163899013</v>
      </c>
      <c r="AN54">
        <f>LN('Bond Portfolio data'!EB133/'Bond Portfolio data'!G133)</f>
        <v>2.2033825477337672</v>
      </c>
    </row>
    <row r="55" spans="1:40" x14ac:dyDescent="0.25">
      <c r="A55" t="s">
        <v>422</v>
      </c>
      <c r="B55" s="57">
        <f>(LN(US!B229)-LN(US!B228))</f>
        <v>9.2349596299854397E-3</v>
      </c>
      <c r="C55" s="57">
        <f>(LN(US!C229)-LN(US!C228))</f>
        <v>1.1071908561904209E-2</v>
      </c>
      <c r="D55" s="57">
        <f>(LN(US!D229)-LN(US!D228))</f>
        <v>5.2552004795733964E-3</v>
      </c>
      <c r="E55" s="57">
        <f>(LN(US!L229)-LN(US!L228)+LN(US!M229)-LN(US!M228))</f>
        <v>1.560797102827749E-3</v>
      </c>
      <c r="F55" s="57">
        <f>(LN(US!F229)-LN(US!F228))</f>
        <v>3.1975188567132662E-3</v>
      </c>
      <c r="G55" s="57">
        <f>(LN(US!G229)-LN(US!G228))</f>
        <v>-2.3251097590291536E-2</v>
      </c>
      <c r="H55" s="57">
        <f>(LN(US!K229)-LN(US!K228))</f>
        <v>1.7467260858367695E-2</v>
      </c>
      <c r="I55" s="58">
        <f>((US!I229/100 + 1)^(1/4) - 1)</f>
        <v>3.1104574646330096E-3</v>
      </c>
      <c r="J55" s="59">
        <f>((US!H229/100 + 1)^(1/4) - 1)</f>
        <v>8.9296776511444964E-3</v>
      </c>
      <c r="K55">
        <f>'EU and others'!HN62</f>
        <v>4.7113513639525538E-3</v>
      </c>
      <c r="L55">
        <f>'EU and others'!HO62</f>
        <v>4.183828666017889E-3</v>
      </c>
      <c r="M55">
        <f>'EU and others'!HP62</f>
        <v>3.6354506925297676E-3</v>
      </c>
      <c r="N55">
        <f>'EU and others'!HQ62</f>
        <v>4.675845099230678E-4</v>
      </c>
      <c r="O55">
        <f>'EU and others'!HR62</f>
        <v>2.1078516059994269E-3</v>
      </c>
      <c r="P55">
        <f>'EU and others'!HS62</f>
        <v>-1.7383219553718993E-2</v>
      </c>
      <c r="Q55">
        <f>'EU and others'!HT62</f>
        <v>2.1077395368434499E-3</v>
      </c>
      <c r="R55">
        <f>(('EU and others'!ET62/100 + 1)^(1/4) - 1)</f>
        <v>5.0352735603325094E-3</v>
      </c>
      <c r="S55" s="52">
        <f>(('EU and others'!FE62/100 + 1)^(1/4) - 1)</f>
        <v>8.1233184724207597E-3</v>
      </c>
      <c r="T55" s="52">
        <f>'EU and others'!HU62</f>
        <v>-3.4695601729699807E-2</v>
      </c>
      <c r="U55">
        <f>LN('Bond Portfolio data'!EJ134/'Bond Portfolio data'!EJ133)</f>
        <v>7.0518471744842798E-2</v>
      </c>
      <c r="V55">
        <f>LN('Bond Portfolio data'!EB134/'Bond Portfolio data'!EB133)</f>
        <v>4.9733610603631281E-2</v>
      </c>
      <c r="W55">
        <f>LN('Bond Portfolio data'!S134/'Bond Portfolio data'!S133)</f>
        <v>3.4706035297664986E-2</v>
      </c>
      <c r="X55" s="52">
        <f>LN('Bond Portfolio data'!T134/'Bond Portfolio data'!T133)</f>
        <v>4.3751444405927133E-2</v>
      </c>
      <c r="Y55">
        <f>LN('Bond Portfolio data'!EJ134/'Bond Portfolio data'!EB134)</f>
        <v>-1.0352570245245534</v>
      </c>
      <c r="Z55">
        <f>LN('Bond Portfolio data'!S134/'Bond Portfolio data'!T134)</f>
        <v>-0.32749600740616697</v>
      </c>
      <c r="AA55" s="52">
        <f>LN('Bond Portfolio data'!EJ134/'Bond Portfolio data'!S134)</f>
        <v>0.89085890944810009</v>
      </c>
      <c r="AB55">
        <f>LN('Bond Portfolio data'!F134/'Bond Portfolio data'!F133)</f>
        <v>2.5756258414762593E-2</v>
      </c>
      <c r="AC55">
        <f>LN('Bond Portfolio data'!G134/'Bond Portfolio data'!G133)</f>
        <v>8.1052917024633783E-2</v>
      </c>
      <c r="AD55">
        <f>LN('Bond Portfolio data'!W134/'Bond Portfolio data'!W133)</f>
        <v>4.0115529495020667E-2</v>
      </c>
      <c r="AE55" s="52">
        <f>LN('Bond Portfolio data'!X134/'Bond Portfolio data'!X133)</f>
        <v>-2.4477268389224444E-3</v>
      </c>
      <c r="AF55">
        <f>LN('Bond Portfolio data'!F134/'Bond Portfolio data'!G134)</f>
        <v>-0.7347751604408822</v>
      </c>
      <c r="AG55" s="52">
        <f>LN('Bond Portfolio data'!W134/'Bond Portfolio data'!X134)</f>
        <v>3.1589932558373605E-2</v>
      </c>
      <c r="AH55">
        <f>'EU and others'!HV62/100</f>
        <v>1.0734129180402058E-2</v>
      </c>
      <c r="AI55" s="52">
        <f>LN(US!E229)-LN(US!E228)</f>
        <v>1.5601734776607756E-2</v>
      </c>
      <c r="AJ55" s="63">
        <f>LN(estimation_level!AJ55/estimation_level!AJ54)</f>
        <v>2.2212190651615675E-3</v>
      </c>
      <c r="AK55" s="63">
        <f>LN(estimation_level!AK55/estimation_level!AK54)</f>
        <v>1.4699105226870992E-3</v>
      </c>
      <c r="AM55">
        <f>LN('Bond Portfolio data'!EJ134/'Bond Portfolio data'!F134)</f>
        <v>1.871581377229093</v>
      </c>
      <c r="AN55">
        <f>LN('Bond Portfolio data'!EB134/'Bond Portfolio data'!G134)</f>
        <v>2.1720632413127645</v>
      </c>
    </row>
    <row r="56" spans="1:40" x14ac:dyDescent="0.25">
      <c r="A56" t="s">
        <v>423</v>
      </c>
      <c r="B56" s="57">
        <f>(LN(US!B230)-LN(US!B229))</f>
        <v>1.6611439670786154E-2</v>
      </c>
      <c r="C56" s="57">
        <f>(LN(US!C230)-LN(US!C229))</f>
        <v>1.4637788190665191E-2</v>
      </c>
      <c r="D56" s="57">
        <f>(LN(US!D230)-LN(US!D229))</f>
        <v>3.4746631945695938E-2</v>
      </c>
      <c r="E56" s="57">
        <f>(LN(US!L230)-LN(US!L229)+LN(US!M230)-LN(US!M229))</f>
        <v>-2.2021773189067062E-3</v>
      </c>
      <c r="F56" s="57">
        <f>(LN(US!F230)-LN(US!F229))</f>
        <v>5.5251627098868994E-3</v>
      </c>
      <c r="G56" s="57">
        <f>(LN(US!G230)-LN(US!G229))</f>
        <v>4.7768610068867901E-3</v>
      </c>
      <c r="H56" s="57">
        <f>(LN(US!K230)-LN(US!K229))</f>
        <v>1.4814003740356796E-2</v>
      </c>
      <c r="I56" s="58">
        <f>((US!I230/100 + 1)^(1/4) - 1)</f>
        <v>2.540303880931738E-3</v>
      </c>
      <c r="J56" s="59">
        <f>((US!H230/100 + 1)^(1/4) - 1)</f>
        <v>1.0411276517586776E-2</v>
      </c>
      <c r="K56">
        <f>'EU and others'!HN63</f>
        <v>8.0646693700909353E-3</v>
      </c>
      <c r="L56">
        <f>'EU and others'!HO63</f>
        <v>6.9581961174802606E-3</v>
      </c>
      <c r="M56">
        <f>'EU and others'!HP63</f>
        <v>7.2841435460473001E-3</v>
      </c>
      <c r="N56">
        <f>'EU and others'!HQ63</f>
        <v>4.2227254327975089E-3</v>
      </c>
      <c r="O56">
        <f>'EU and others'!HR63</f>
        <v>4.8997910303463692E-3</v>
      </c>
      <c r="P56">
        <f>'EU and others'!HS63</f>
        <v>-3.1557716952935978E-3</v>
      </c>
      <c r="Q56">
        <f>'EU and others'!HT63</f>
        <v>4.0765707369093502E-3</v>
      </c>
      <c r="R56">
        <f>(('EU and others'!ET63/100 + 1)^(1/4) - 1)</f>
        <v>4.6988433417221032E-3</v>
      </c>
      <c r="S56" s="52">
        <f>(('EU and others'!FE63/100 + 1)^(1/4) - 1)</f>
        <v>8.8888708789933712E-3</v>
      </c>
      <c r="T56" s="52">
        <f>'EU and others'!HU63</f>
        <v>3.3206188671633169E-3</v>
      </c>
      <c r="U56">
        <f>LN('Bond Portfolio data'!EJ135/'Bond Portfolio data'!EJ134)</f>
        <v>4.579630430296925E-2</v>
      </c>
      <c r="V56">
        <f>LN('Bond Portfolio data'!EB135/'Bond Portfolio data'!EB134)</f>
        <v>1.6903970293507403E-2</v>
      </c>
      <c r="W56">
        <f>LN('Bond Portfolio data'!S135/'Bond Portfolio data'!S134)</f>
        <v>-8.2233354471592732E-3</v>
      </c>
      <c r="X56" s="52">
        <f>LN('Bond Portfolio data'!T135/'Bond Portfolio data'!T134)</f>
        <v>4.4029049986694879E-2</v>
      </c>
      <c r="Y56">
        <f>LN('Bond Portfolio data'!EJ135/'Bond Portfolio data'!EB135)</f>
        <v>-1.0063646905150918</v>
      </c>
      <c r="Z56">
        <f>LN('Bond Portfolio data'!S135/'Bond Portfolio data'!T135)</f>
        <v>-0.37974839284002121</v>
      </c>
      <c r="AA56" s="52">
        <f>LN('Bond Portfolio data'!EJ135/'Bond Portfolio data'!S135)</f>
        <v>0.94487854919822856</v>
      </c>
      <c r="AB56">
        <f>LN('Bond Portfolio data'!F135/'Bond Portfolio data'!F134)</f>
        <v>1.0182782738254487E-3</v>
      </c>
      <c r="AC56">
        <f>LN('Bond Portfolio data'!G135/'Bond Portfolio data'!G134)</f>
        <v>6.1848391329979359E-2</v>
      </c>
      <c r="AD56">
        <f>LN('Bond Portfolio data'!W135/'Bond Portfolio data'!W134)</f>
        <v>-1.3810536294240772E-2</v>
      </c>
      <c r="AE56" s="52">
        <f>LN('Bond Portfolio data'!X135/'Bond Portfolio data'!X134)</f>
        <v>2.0537507331455214E-2</v>
      </c>
      <c r="AF56">
        <f>LN('Bond Portfolio data'!F135/'Bond Portfolio data'!G135)</f>
        <v>-0.79560527349703591</v>
      </c>
      <c r="AG56" s="52">
        <f>LN('Bond Portfolio data'!W135/'Bond Portfolio data'!X135)</f>
        <v>-2.7581110673223653E-3</v>
      </c>
      <c r="AH56">
        <f>'EU and others'!HV63/100</f>
        <v>5.0666695468254168E-3</v>
      </c>
      <c r="AI56" s="52">
        <f>LN(US!E230)-LN(US!E229)</f>
        <v>0</v>
      </c>
      <c r="AJ56" s="63">
        <f>LN(estimation_level!AJ56/estimation_level!AJ55)</f>
        <v>2.4809596588683232E-3</v>
      </c>
      <c r="AK56" s="63">
        <f>LN(estimation_level!AK56/estimation_level!AK55)</f>
        <v>1.3822509079559303E-3</v>
      </c>
      <c r="AM56">
        <f>LN('Bond Portfolio data'!EJ135/'Bond Portfolio data'!F135)</f>
        <v>1.9163594032582367</v>
      </c>
      <c r="AN56">
        <f>LN('Bond Portfolio data'!EB135/'Bond Portfolio data'!G135)</f>
        <v>2.1271188202762925</v>
      </c>
    </row>
    <row r="57" spans="1:40" x14ac:dyDescent="0.25">
      <c r="A57" t="s">
        <v>424</v>
      </c>
      <c r="B57" s="57">
        <f>(LN(US!B231)-LN(US!B230))</f>
        <v>1.1620473425411504E-2</v>
      </c>
      <c r="C57" s="57">
        <f>(LN(US!C231)-LN(US!C230))</f>
        <v>7.7334045614669833E-3</v>
      </c>
      <c r="D57" s="57">
        <f>(LN(US!D231)-LN(US!D230))</f>
        <v>3.4657768881850792E-2</v>
      </c>
      <c r="E57" s="57">
        <f>(LN(US!L231)-LN(US!L230)+LN(US!M231)-LN(US!M230))</f>
        <v>7.1041127645123936E-3</v>
      </c>
      <c r="F57" s="57">
        <f>(LN(US!F231)-LN(US!F230))</f>
        <v>4.7280326772680681E-3</v>
      </c>
      <c r="G57" s="57">
        <f>(LN(US!G231)-LN(US!G230))</f>
        <v>5.7117280939245063E-3</v>
      </c>
      <c r="H57" s="57">
        <f>(LN(US!K231)-LN(US!K230))</f>
        <v>1.3322808291757582E-2</v>
      </c>
      <c r="I57" s="58">
        <f>((US!I231/100 + 1)^(1/4) - 1)</f>
        <v>2.4906793143211203E-3</v>
      </c>
      <c r="J57" s="59">
        <f>((US!H231/100 + 1)^(1/4) - 1)</f>
        <v>1.0556655952515648E-2</v>
      </c>
      <c r="K57">
        <f>'EU and others'!HN64</f>
        <v>1.0019940193160498E-2</v>
      </c>
      <c r="L57">
        <f>'EU and others'!HO64</f>
        <v>5.602865614463967E-3</v>
      </c>
      <c r="M57">
        <f>'EU and others'!HP64</f>
        <v>1.3549980737815027E-2</v>
      </c>
      <c r="N57">
        <f>'EU and others'!HQ64</f>
        <v>-3.6883958107349598E-3</v>
      </c>
      <c r="O57">
        <f>'EU and others'!HR64</f>
        <v>2.8001546405844856E-4</v>
      </c>
      <c r="P57">
        <f>'EU and others'!HS64</f>
        <v>-7.9863468226282885E-3</v>
      </c>
      <c r="Q57">
        <f>'EU and others'!HT64</f>
        <v>9.6959200545582921E-3</v>
      </c>
      <c r="R57">
        <f>(('EU and others'!ET64/100 + 1)^(1/4) - 1)</f>
        <v>4.7897923701247791E-3</v>
      </c>
      <c r="S57" s="52">
        <f>(('EU and others'!FE64/100 + 1)^(1/4) - 1)</f>
        <v>9.3040133997408514E-3</v>
      </c>
      <c r="T57" s="52">
        <f>'EU and others'!HU64</f>
        <v>-5.780936056215219E-2</v>
      </c>
      <c r="U57">
        <f>LN('Bond Portfolio data'!EJ136/'Bond Portfolio data'!EJ135)</f>
        <v>8.7484272150418582E-2</v>
      </c>
      <c r="V57">
        <f>LN('Bond Portfolio data'!EB136/'Bond Portfolio data'!EB135)</f>
        <v>7.8904458263595614E-2</v>
      </c>
      <c r="W57">
        <f>LN('Bond Portfolio data'!S136/'Bond Portfolio data'!S135)</f>
        <v>-6.7480677169819807E-3</v>
      </c>
      <c r="X57" s="52">
        <f>LN('Bond Portfolio data'!T136/'Bond Portfolio data'!T135)</f>
        <v>4.5489273078674702E-2</v>
      </c>
      <c r="Y57">
        <f>LN('Bond Portfolio data'!EJ136/'Bond Portfolio data'!EB136)</f>
        <v>-0.99778487662826876</v>
      </c>
      <c r="Z57">
        <f>LN('Bond Portfolio data'!S136/'Bond Portfolio data'!T136)</f>
        <v>-0.43198573363567794</v>
      </c>
      <c r="AA57" s="52">
        <f>LN('Bond Portfolio data'!EJ136/'Bond Portfolio data'!S136)</f>
        <v>1.0391108890656291</v>
      </c>
      <c r="AB57">
        <f>LN('Bond Portfolio data'!F136/'Bond Portfolio data'!F135)</f>
        <v>1.6845229716130464E-2</v>
      </c>
      <c r="AC57">
        <f>LN('Bond Portfolio data'!G136/'Bond Portfolio data'!G135)</f>
        <v>1.900316288540483E-2</v>
      </c>
      <c r="AD57">
        <f>LN('Bond Portfolio data'!W136/'Bond Portfolio data'!W135)</f>
        <v>-2.1395592762505741E-2</v>
      </c>
      <c r="AE57" s="52">
        <f>LN('Bond Portfolio data'!X136/'Bond Portfolio data'!X135)</f>
        <v>8.0062902010371986E-2</v>
      </c>
      <c r="AF57">
        <f>LN('Bond Portfolio data'!F136/'Bond Portfolio data'!G136)</f>
        <v>-0.79776320666631029</v>
      </c>
      <c r="AG57" s="52">
        <f>LN('Bond Portfolio data'!W136/'Bond Portfolio data'!X136)</f>
        <v>-0.1042166058402</v>
      </c>
      <c r="AH57">
        <f>'EU and others'!HV64/100</f>
        <v>3.4980012259099892E-3</v>
      </c>
      <c r="AI57" s="52">
        <f>LN(US!E231)-LN(US!E230)</f>
        <v>5.4341114378839706E-3</v>
      </c>
      <c r="AJ57" s="63">
        <f>LN(estimation_level!AJ57/estimation_level!AJ56)</f>
        <v>2.3856815567381453E-3</v>
      </c>
      <c r="AK57" s="63">
        <f>LN(estimation_level!AK57/estimation_level!AK56)</f>
        <v>1.3384196798780822E-3</v>
      </c>
      <c r="AM57">
        <f>LN('Bond Portfolio data'!EJ136/'Bond Portfolio data'!F136)</f>
        <v>1.9869984456925247</v>
      </c>
      <c r="AN57">
        <f>LN('Bond Portfolio data'!EB136/'Bond Portfolio data'!G136)</f>
        <v>2.1870201156544833</v>
      </c>
    </row>
    <row r="58" spans="1:40" x14ac:dyDescent="0.25">
      <c r="A58" t="s">
        <v>425</v>
      </c>
      <c r="B58" s="57">
        <f>(LN(US!B232)-LN(US!B231))</f>
        <v>5.7342649535296886E-3</v>
      </c>
      <c r="C58" s="57">
        <f>(LN(US!C232)-LN(US!C231))</f>
        <v>9.676853454458012E-3</v>
      </c>
      <c r="D58" s="57">
        <f>(LN(US!D232)-LN(US!D231))</f>
        <v>5.7999835912170283E-4</v>
      </c>
      <c r="E58" s="57">
        <f>(LN(US!L232)-LN(US!L231)+LN(US!M232)-LN(US!M231))</f>
        <v>3.892082153791776E-3</v>
      </c>
      <c r="F58" s="57">
        <f>(LN(US!F232)-LN(US!F231))</f>
        <v>8.6860919780029633E-3</v>
      </c>
      <c r="G58" s="57">
        <f>(LN(US!G232)-LN(US!G231))</f>
        <v>2.126607963035454E-2</v>
      </c>
      <c r="H58" s="57">
        <f>(LN(US!K232)-LN(US!K231))</f>
        <v>-1.5631248969150136E-3</v>
      </c>
      <c r="I58" s="58">
        <f>((US!I232/100 + 1)^(1/4) - 1)</f>
        <v>2.4906793143211203E-3</v>
      </c>
      <c r="J58" s="59">
        <f>((US!H232/100 + 1)^(1/4) - 1)</f>
        <v>9.9019536926587826E-3</v>
      </c>
      <c r="K58">
        <f>'EU and others'!HN65</f>
        <v>8.1406460050089165E-3</v>
      </c>
      <c r="L58">
        <f>'EU and others'!HO65</f>
        <v>7.3190422942868002E-3</v>
      </c>
      <c r="M58">
        <f>'EU and others'!HP65</f>
        <v>1.591356937257573E-2</v>
      </c>
      <c r="N58">
        <f>'EU and others'!HQ65</f>
        <v>5.4421063341397232E-3</v>
      </c>
      <c r="O58">
        <f>'EU and others'!HR65</f>
        <v>3.2283616270893717E-3</v>
      </c>
      <c r="P58">
        <f>'EU and others'!HS65</f>
        <v>3.9921077530227353E-3</v>
      </c>
      <c r="Q58">
        <f>'EU and others'!HT65</f>
        <v>2.8097647466847585E-3</v>
      </c>
      <c r="R58">
        <f>(('EU and others'!ET65/100 + 1)^(1/4) - 1)</f>
        <v>4.7449960036851646E-3</v>
      </c>
      <c r="S58" s="52">
        <f>(('EU and others'!FE65/100 + 1)^(1/4) - 1)</f>
        <v>8.9007552121043165E-3</v>
      </c>
      <c r="T58" s="52">
        <f>'EU and others'!HU65</f>
        <v>-3.7261015728394714E-2</v>
      </c>
      <c r="U58">
        <f>LN('Bond Portfolio data'!EJ137/'Bond Portfolio data'!EJ136)</f>
        <v>5.8843794552620093E-2</v>
      </c>
      <c r="V58">
        <f>LN('Bond Portfolio data'!EB137/'Bond Portfolio data'!EB136)</f>
        <v>5.8215285170761501E-2</v>
      </c>
      <c r="W58">
        <f>LN('Bond Portfolio data'!S137/'Bond Portfolio data'!S136)</f>
        <v>7.1360337835558547E-3</v>
      </c>
      <c r="X58" s="52">
        <f>LN('Bond Portfolio data'!T137/'Bond Portfolio data'!T136)</f>
        <v>3.904173284800222E-2</v>
      </c>
      <c r="Y58">
        <f>LN('Bond Portfolio data'!EJ137/'Bond Portfolio data'!EB137)</f>
        <v>-0.99715636724641032</v>
      </c>
      <c r="Z58">
        <f>LN('Bond Portfolio data'!S137/'Bond Portfolio data'!T137)</f>
        <v>-0.46389143270012428</v>
      </c>
      <c r="AA58" s="52">
        <f>LN('Bond Portfolio data'!EJ137/'Bond Portfolio data'!S137)</f>
        <v>1.0908186498346932</v>
      </c>
      <c r="AB58">
        <f>LN('Bond Portfolio data'!F137/'Bond Portfolio data'!F136)</f>
        <v>1.8459759287959811E-2</v>
      </c>
      <c r="AC58">
        <f>LN('Bond Portfolio data'!G137/'Bond Portfolio data'!G136)</f>
        <v>9.3639845444059761E-2</v>
      </c>
      <c r="AD58">
        <f>LN('Bond Portfolio data'!W137/'Bond Portfolio data'!W136)</f>
        <v>-9.6549837607242273E-5</v>
      </c>
      <c r="AE58" s="52">
        <f>LN('Bond Portfolio data'!X137/'Bond Portfolio data'!X136)</f>
        <v>-3.4658645022961274E-2</v>
      </c>
      <c r="AF58">
        <f>LN('Bond Portfolio data'!F137/'Bond Portfolio data'!G137)</f>
        <v>-0.87294329282241023</v>
      </c>
      <c r="AG58" s="52">
        <f>LN('Bond Portfolio data'!W137/'Bond Portfolio data'!X137)</f>
        <v>-6.9654510654845958E-2</v>
      </c>
      <c r="AH58">
        <f>'EU and others'!HV65/100</f>
        <v>2.3869153014069852E-3</v>
      </c>
      <c r="AI58" s="52">
        <f>LN(US!E232)-LN(US!E231)</f>
        <v>2.7239183897220798E-3</v>
      </c>
      <c r="AJ58" s="63">
        <f>LN(estimation_level!AJ58/estimation_level!AJ57)</f>
        <v>1.9455192416546266E-3</v>
      </c>
      <c r="AK58" s="63">
        <f>LN(estimation_level!AK58/estimation_level!AK57)</f>
        <v>1.3989994592512316E-3</v>
      </c>
      <c r="AM58">
        <f>LN('Bond Portfolio data'!EJ137/'Bond Portfolio data'!F137)</f>
        <v>2.027382480957185</v>
      </c>
      <c r="AN58">
        <f>LN('Bond Portfolio data'!EB137/'Bond Portfolio data'!G137)</f>
        <v>2.151595555381185</v>
      </c>
    </row>
    <row r="59" spans="1:40" x14ac:dyDescent="0.25">
      <c r="A59" t="s">
        <v>426</v>
      </c>
      <c r="B59" s="57">
        <f>(LN(US!B233)-LN(US!B232))</f>
        <v>7.3006654656193604E-3</v>
      </c>
      <c r="C59" s="57">
        <f>(LN(US!C233)-LN(US!C232))</f>
        <v>6.4760607444949159E-3</v>
      </c>
      <c r="D59" s="57">
        <f>(LN(US!D233)-LN(US!D232))</f>
        <v>3.5158440758243259E-2</v>
      </c>
      <c r="E59" s="57">
        <f>(LN(US!L233)-LN(US!L232)+LN(US!M233)-LN(US!M232))</f>
        <v>-2.2481231816957603E-3</v>
      </c>
      <c r="F59" s="57">
        <f>(LN(US!F233)-LN(US!F232))</f>
        <v>8.6675534014943878E-3</v>
      </c>
      <c r="G59" s="57">
        <f>(LN(US!G233)-LN(US!G232))</f>
        <v>1.7168541982577779E-2</v>
      </c>
      <c r="H59" s="57">
        <f>(LN(US!K233)-LN(US!K232))</f>
        <v>1.9359754121749617E-2</v>
      </c>
      <c r="I59" s="58">
        <f>((US!I233/100 + 1)^(1/4) - 1)</f>
        <v>2.5154925187833577E-3</v>
      </c>
      <c r="J59" s="59">
        <f>((US!H233/100 + 1)^(1/4) - 1)</f>
        <v>1.1306785324635138E-2</v>
      </c>
      <c r="K59">
        <f>'EU and others'!HN66</f>
        <v>4.9800572584617038E-3</v>
      </c>
      <c r="L59">
        <f>'EU and others'!HO66</f>
        <v>4.2743515970863647E-3</v>
      </c>
      <c r="M59">
        <f>'EU and others'!HP66</f>
        <v>-4.5741591242376752E-3</v>
      </c>
      <c r="N59">
        <f>'EU and others'!HQ66</f>
        <v>1.2694794291744E-3</v>
      </c>
      <c r="O59">
        <f>'EU and others'!HR66</f>
        <v>4.3580895431935395E-3</v>
      </c>
      <c r="P59">
        <f>'EU and others'!HS66</f>
        <v>1.8649338922378824E-2</v>
      </c>
      <c r="Q59">
        <f>'EU and others'!HT66</f>
        <v>9.8617293446207135E-3</v>
      </c>
      <c r="R59">
        <f>(('EU and others'!ET66/100 + 1)^(1/4) - 1)</f>
        <v>4.8758453789452538E-3</v>
      </c>
      <c r="S59" s="52">
        <f>(('EU and others'!FE66/100 + 1)^(1/4) - 1)</f>
        <v>9.4778091831735356E-3</v>
      </c>
      <c r="T59" s="52">
        <f>'EU and others'!HU66</f>
        <v>2.8990288601124747E-2</v>
      </c>
      <c r="U59">
        <f>LN('Bond Portfolio data'!EJ138/'Bond Portfolio data'!EJ137)</f>
        <v>1.6055054815922443E-2</v>
      </c>
      <c r="V59">
        <f>LN('Bond Portfolio data'!EB138/'Bond Portfolio data'!EB137)</f>
        <v>-7.6732673140325119E-3</v>
      </c>
      <c r="W59">
        <f>LN('Bond Portfolio data'!S138/'Bond Portfolio data'!S137)</f>
        <v>4.0162040913978951E-2</v>
      </c>
      <c r="X59" s="52">
        <f>LN('Bond Portfolio data'!T138/'Bond Portfolio data'!T137)</f>
        <v>2.8835034059930278E-2</v>
      </c>
      <c r="Y59">
        <f>LN('Bond Portfolio data'!EJ138/'Bond Portfolio data'!EB138)</f>
        <v>-0.9734280451164552</v>
      </c>
      <c r="Z59">
        <f>LN('Bond Portfolio data'!S138/'Bond Portfolio data'!T138)</f>
        <v>-0.45256442584607565</v>
      </c>
      <c r="AA59" s="52">
        <f>LN('Bond Portfolio data'!EJ138/'Bond Portfolio data'!S138)</f>
        <v>1.066711663736637</v>
      </c>
      <c r="AB59">
        <f>LN('Bond Portfolio data'!F138/'Bond Portfolio data'!F137)</f>
        <v>5.039530912130858E-2</v>
      </c>
      <c r="AC59">
        <f>LN('Bond Portfolio data'!G138/'Bond Portfolio data'!G137)</f>
        <v>8.7027452382353029E-2</v>
      </c>
      <c r="AD59">
        <f>LN('Bond Portfolio data'!W138/'Bond Portfolio data'!W137)</f>
        <v>3.350908791744605E-2</v>
      </c>
      <c r="AE59" s="52">
        <f>LN('Bond Portfolio data'!X138/'Bond Portfolio data'!X137)</f>
        <v>-6.136345008936972E-2</v>
      </c>
      <c r="AF59">
        <f>LN('Bond Portfolio data'!F138/'Bond Portfolio data'!G138)</f>
        <v>-0.90957543608345448</v>
      </c>
      <c r="AG59" s="52">
        <f>LN('Bond Portfolio data'!W138/'Bond Portfolio data'!X138)</f>
        <v>2.5218027351969853E-2</v>
      </c>
      <c r="AH59">
        <f>'EU and others'!HV66/100</f>
        <v>4.6640310884571313E-3</v>
      </c>
      <c r="AI59" s="52">
        <f>LN(US!E233)-LN(US!E232)</f>
        <v>5.7104263102178976E-3</v>
      </c>
      <c r="AJ59" s="63">
        <f>LN(estimation_level!AJ59/estimation_level!AJ58)</f>
        <v>2.1807799288002831E-3</v>
      </c>
      <c r="AK59" s="63">
        <f>LN(estimation_level!AK59/estimation_level!AK58)</f>
        <v>1.3504468448450996E-3</v>
      </c>
      <c r="AM59">
        <f>LN('Bond Portfolio data'!EJ138/'Bond Portfolio data'!F138)</f>
        <v>1.9930422266517989</v>
      </c>
      <c r="AN59">
        <f>LN('Bond Portfolio data'!EB138/'Bond Portfolio data'!G138)</f>
        <v>2.0568948356847994</v>
      </c>
    </row>
    <row r="60" spans="1:40" x14ac:dyDescent="0.25">
      <c r="A60" t="s">
        <v>427</v>
      </c>
      <c r="B60" s="57">
        <f>(LN(US!B234)-LN(US!B233))</f>
        <v>9.0497040610220125E-3</v>
      </c>
      <c r="C60" s="57">
        <f>(LN(US!C234)-LN(US!C233))</f>
        <v>9.5117166830078759E-3</v>
      </c>
      <c r="D60" s="57">
        <f>(LN(US!D234)-LN(US!D233))</f>
        <v>1.5277165563850836E-2</v>
      </c>
      <c r="E60" s="57">
        <f>(LN(US!L234)-LN(US!L233)+LN(US!M234)-LN(US!M233))</f>
        <v>5.75980177801938E-3</v>
      </c>
      <c r="F60" s="57">
        <f>(LN(US!F234)-LN(US!F233))</f>
        <v>6.1358487932992034E-3</v>
      </c>
      <c r="G60" s="57">
        <f>(LN(US!G234)-LN(US!G233))</f>
        <v>1.2037103886552103E-2</v>
      </c>
      <c r="H60" s="57">
        <f>(LN(US!K234)-LN(US!K233))</f>
        <v>1.7082522150217549E-2</v>
      </c>
      <c r="I60" s="58">
        <f>((US!I234/100 + 1)^(1/4) - 1)</f>
        <v>3.5559874245536527E-3</v>
      </c>
      <c r="J60" s="59">
        <f>((US!H234/100 + 1)^(1/4) - 1)</f>
        <v>1.0580879759231721E-2</v>
      </c>
      <c r="K60">
        <f>'EU and others'!HN67</f>
        <v>5.5654111889696578E-3</v>
      </c>
      <c r="L60">
        <f>'EU and others'!HO67</f>
        <v>6.1190023409316511E-3</v>
      </c>
      <c r="M60">
        <f>'EU and others'!HP67</f>
        <v>4.8712396519520846E-3</v>
      </c>
      <c r="N60">
        <f>'EU and others'!HQ67</f>
        <v>1.8939247977432907E-3</v>
      </c>
      <c r="O60">
        <f>'EU and others'!HR67</f>
        <v>3.2883127086661564E-3</v>
      </c>
      <c r="P60">
        <f>'EU and others'!HS67</f>
        <v>9.2776798185612089E-3</v>
      </c>
      <c r="Q60">
        <f>'EU and others'!HT67</f>
        <v>6.0764981286869305E-3</v>
      </c>
      <c r="R60">
        <f>(('EU and others'!ET67/100 + 1)^(1/4) - 1)</f>
        <v>4.9897015367008635E-3</v>
      </c>
      <c r="S60" s="52">
        <f>(('EU and others'!FE67/100 + 1)^(1/4) - 1)</f>
        <v>9.2226367501098139E-3</v>
      </c>
      <c r="T60" s="52">
        <f>'EU and others'!HU67</f>
        <v>-9.0398655933474174E-3</v>
      </c>
      <c r="U60">
        <f>LN('Bond Portfolio data'!EJ139/'Bond Portfolio data'!EJ138)</f>
        <v>1.0726197335620181E-2</v>
      </c>
      <c r="V60">
        <f>LN('Bond Portfolio data'!EB139/'Bond Portfolio data'!EB138)</f>
        <v>2.8801620872025823E-2</v>
      </c>
      <c r="W60">
        <f>LN('Bond Portfolio data'!S139/'Bond Portfolio data'!S138)</f>
        <v>3.5279622620161782E-3</v>
      </c>
      <c r="X60" s="52">
        <f>LN('Bond Portfolio data'!T139/'Bond Portfolio data'!T138)</f>
        <v>2.6270653292567992E-2</v>
      </c>
      <c r="Y60">
        <f>LN('Bond Portfolio data'!EJ139/'Bond Portfolio data'!EB139)</f>
        <v>-0.9915034686528611</v>
      </c>
      <c r="Z60">
        <f>LN('Bond Portfolio data'!S139/'Bond Portfolio data'!T139)</f>
        <v>-0.47530711687662752</v>
      </c>
      <c r="AA60" s="52">
        <f>LN('Bond Portfolio data'!EJ139/'Bond Portfolio data'!S139)</f>
        <v>1.0739098988102407</v>
      </c>
      <c r="AB60">
        <f>LN('Bond Portfolio data'!F139/'Bond Portfolio data'!F138)</f>
        <v>3.3006483623747591E-2</v>
      </c>
      <c r="AC60">
        <f>LN('Bond Portfolio data'!G139/'Bond Portfolio data'!G138)</f>
        <v>2.3499265847997195E-2</v>
      </c>
      <c r="AD60">
        <f>LN('Bond Portfolio data'!W139/'Bond Portfolio data'!W138)</f>
        <v>-1.6281969113751765E-2</v>
      </c>
      <c r="AE60" s="52">
        <f>LN('Bond Portfolio data'!X139/'Bond Portfolio data'!X138)</f>
        <v>3.0881020476455051E-2</v>
      </c>
      <c r="AF60">
        <f>LN('Bond Portfolio data'!F139/'Bond Portfolio data'!G139)</f>
        <v>-0.900068218307704</v>
      </c>
      <c r="AG60" s="52">
        <f>LN('Bond Portfolio data'!W139/'Bond Portfolio data'!X139)</f>
        <v>-2.1944962238236942E-2</v>
      </c>
      <c r="AH60">
        <f>'EU and others'!HV67/100</f>
        <v>5.5012257391921253E-3</v>
      </c>
      <c r="AI60" s="52">
        <f>LN(US!E234)-LN(US!E233)</f>
        <v>3.8361855733617389E-3</v>
      </c>
      <c r="AJ60" s="63">
        <f>LN(estimation_level!AJ60/estimation_level!AJ59)</f>
        <v>2.4826178438486866E-3</v>
      </c>
      <c r="AK60" s="63">
        <f>LN(estimation_level!AK60/estimation_level!AK59)</f>
        <v>1.393914128011098E-3</v>
      </c>
      <c r="AM60">
        <f>LN('Bond Portfolio data'!EJ139/'Bond Portfolio data'!F139)</f>
        <v>1.9707619403636714</v>
      </c>
      <c r="AN60">
        <f>LN('Bond Portfolio data'!EB139/'Bond Portfolio data'!G139)</f>
        <v>2.0621971907088281</v>
      </c>
    </row>
    <row r="61" spans="1:40" x14ac:dyDescent="0.25">
      <c r="A61" t="s">
        <v>428</v>
      </c>
      <c r="B61" s="57">
        <f>(LN(US!B235)-LN(US!B234))</f>
        <v>8.6101924238004557E-3</v>
      </c>
      <c r="C61" s="57">
        <f>(LN(US!C235)-LN(US!C234))</f>
        <v>1.0204170174242577E-2</v>
      </c>
      <c r="D61" s="57">
        <f>(LN(US!D235)-LN(US!D234))</f>
        <v>1.9961676460464872E-2</v>
      </c>
      <c r="E61" s="57">
        <f>(LN(US!L235)-LN(US!L234)+LN(US!M235)-LN(US!M234))</f>
        <v>3.4760656228893794E-3</v>
      </c>
      <c r="F61" s="57">
        <f>(LN(US!F235)-LN(US!F234))</f>
        <v>6.9872297019015761E-3</v>
      </c>
      <c r="G61" s="57">
        <f>(LN(US!G235)-LN(US!G234))</f>
        <v>2.4339068305268441E-2</v>
      </c>
      <c r="H61" s="57">
        <f>(LN(US!K235)-LN(US!K234))</f>
        <v>4.262683898572206E-3</v>
      </c>
      <c r="I61" s="58">
        <f>((US!I235/100 + 1)^(1/4) - 1)</f>
        <v>4.8397517055263073E-3</v>
      </c>
      <c r="J61" s="59">
        <f>((US!H235/100 + 1)^(1/4) - 1)</f>
        <v>1.0265834303347487E-2</v>
      </c>
      <c r="K61">
        <f>'EU and others'!HN68</f>
        <v>3.7298502226466592E-3</v>
      </c>
      <c r="L61">
        <f>'EU and others'!HO68</f>
        <v>6.2695388077482518E-3</v>
      </c>
      <c r="M61">
        <f>'EU and others'!HP68</f>
        <v>3.7746992954597598E-3</v>
      </c>
      <c r="N61">
        <f>'EU and others'!HQ68</f>
        <v>3.2573260165114949E-3</v>
      </c>
      <c r="O61">
        <f>'EU and others'!HR68</f>
        <v>4.4267046345281749E-3</v>
      </c>
      <c r="P61">
        <f>'EU and others'!HS68</f>
        <v>2.2690960027649328E-3</v>
      </c>
      <c r="Q61">
        <f>'EU and others'!HT68</f>
        <v>4.2218008204965903E-3</v>
      </c>
      <c r="R61">
        <f>(('EU and others'!ET68/100 + 1)^(1/4) - 1)</f>
        <v>5.0883209123422368E-3</v>
      </c>
      <c r="S61" s="52">
        <f>(('EU and others'!FE68/100 + 1)^(1/4) - 1)</f>
        <v>8.6078424459956615E-3</v>
      </c>
      <c r="T61" s="52">
        <f>'EU and others'!HU68</f>
        <v>-4.6733492681832425E-2</v>
      </c>
      <c r="U61">
        <f>LN('Bond Portfolio data'!EJ140/'Bond Portfolio data'!EJ139)</f>
        <v>5.2675301673565961E-2</v>
      </c>
      <c r="V61">
        <f>LN('Bond Portfolio data'!EB140/'Bond Portfolio data'!EB139)</f>
        <v>6.5983586529635221E-2</v>
      </c>
      <c r="W61">
        <f>LN('Bond Portfolio data'!S140/'Bond Portfolio data'!S139)</f>
        <v>1.0024430879421387E-2</v>
      </c>
      <c r="X61" s="52">
        <f>LN('Bond Portfolio data'!T140/'Bond Portfolio data'!T139)</f>
        <v>1.8800977180083257E-2</v>
      </c>
      <c r="Y61">
        <f>LN('Bond Portfolio data'!EJ140/'Bond Portfolio data'!EB140)</f>
        <v>-1.0048117535089303</v>
      </c>
      <c r="Z61">
        <f>LN('Bond Portfolio data'!S140/'Bond Portfolio data'!T140)</f>
        <v>-0.48408366317728946</v>
      </c>
      <c r="AA61" s="52">
        <f>LN('Bond Portfolio data'!EJ140/'Bond Portfolio data'!S140)</f>
        <v>1.1165607696043853</v>
      </c>
      <c r="AB61">
        <f>LN('Bond Portfolio data'!F140/'Bond Portfolio data'!F139)</f>
        <v>-2.2524640484147464E-2</v>
      </c>
      <c r="AC61">
        <f>LN('Bond Portfolio data'!G140/'Bond Portfolio data'!G139)</f>
        <v>-6.4514561528628061E-3</v>
      </c>
      <c r="AD61">
        <f>LN('Bond Portfolio data'!W140/'Bond Portfolio data'!W139)</f>
        <v>3.1842434176487723E-2</v>
      </c>
      <c r="AE61" s="52">
        <f>LN('Bond Portfolio data'!X140/'Bond Portfolio data'!X139)</f>
        <v>5.9299852811498813E-2</v>
      </c>
      <c r="AF61">
        <f>LN('Bond Portfolio data'!F140/'Bond Portfolio data'!G140)</f>
        <v>-0.91614140263898869</v>
      </c>
      <c r="AG61" s="52">
        <f>LN('Bond Portfolio data'!W140/'Bond Portfolio data'!X140)</f>
        <v>-4.940238087324799E-2</v>
      </c>
      <c r="AH61">
        <f>'EU and others'!HV68/100</f>
        <v>3.4094031533126404E-3</v>
      </c>
      <c r="AI61" s="52">
        <f>LN(US!E235)-LN(US!E234)</f>
        <v>-4.4413723987597464E-3</v>
      </c>
      <c r="AJ61" s="63">
        <f>LN(estimation_level!AJ61/estimation_level!AJ60)</f>
        <v>2.4866622671393061E-3</v>
      </c>
      <c r="AK61" s="63">
        <f>LN(estimation_level!AK61/estimation_level!AK60)</f>
        <v>1.43275887430758E-3</v>
      </c>
      <c r="AM61">
        <f>LN('Bond Portfolio data'!EJ140/'Bond Portfolio data'!F140)</f>
        <v>2.0459618825213846</v>
      </c>
      <c r="AN61">
        <f>LN('Bond Portfolio data'!EB140/'Bond Portfolio data'!G140)</f>
        <v>2.1346322333913261</v>
      </c>
    </row>
    <row r="62" spans="1:40" x14ac:dyDescent="0.25">
      <c r="A62" t="s">
        <v>429</v>
      </c>
      <c r="B62" s="57">
        <f>(LN(US!B236)-LN(US!B235))</f>
        <v>1.0602783868266741E-2</v>
      </c>
      <c r="C62" s="57">
        <f>(LN(US!C236)-LN(US!C235))</f>
        <v>7.6172555858580182E-3</v>
      </c>
      <c r="D62" s="57">
        <f>(LN(US!D236)-LN(US!D235))</f>
        <v>2.808938244286896E-2</v>
      </c>
      <c r="E62" s="57">
        <f>(LN(US!L236)-LN(US!L235)+LN(US!M236)-LN(US!M235))</f>
        <v>4.1641309265472159E-4</v>
      </c>
      <c r="F62" s="57">
        <f>(LN(US!F236)-LN(US!F235))</f>
        <v>9.2189983727788416E-3</v>
      </c>
      <c r="G62" s="57">
        <f>(LN(US!G236)-LN(US!G235))</f>
        <v>7.167001431215958E-3</v>
      </c>
      <c r="H62" s="57">
        <f>(LN(US!K236)-LN(US!K235))</f>
        <v>7.4703078506050957E-3</v>
      </c>
      <c r="I62" s="58">
        <f>((US!I236/100 + 1)^(1/4) - 1)</f>
        <v>6.1186144206906157E-3</v>
      </c>
      <c r="J62" s="59">
        <f>((US!H236/100 + 1)^(1/4) - 1)</f>
        <v>1.0580879759231721E-2</v>
      </c>
      <c r="K62">
        <f>'EU and others'!HN69</f>
        <v>6.5022009096116617E-3</v>
      </c>
      <c r="L62">
        <f>'EU and others'!HO69</f>
        <v>6.4552545561529454E-3</v>
      </c>
      <c r="M62">
        <f>'EU and others'!HP69</f>
        <v>9.2136787145293119E-3</v>
      </c>
      <c r="N62">
        <f>'EU and others'!HQ69</f>
        <v>1.8921589937404724E-3</v>
      </c>
      <c r="O62">
        <f>'EU and others'!HR69</f>
        <v>2.01923106064403E-3</v>
      </c>
      <c r="P62">
        <f>'EU and others'!HS69</f>
        <v>3.3015715067719149E-3</v>
      </c>
      <c r="Q62">
        <f>'EU and others'!HT69</f>
        <v>6.6741444296667006E-3</v>
      </c>
      <c r="R62">
        <f>(('EU and others'!ET69/100 + 1)^(1/4) - 1)</f>
        <v>5.0898542365034327E-3</v>
      </c>
      <c r="S62" s="52">
        <f>(('EU and others'!FE69/100 + 1)^(1/4) - 1)</f>
        <v>8.3356908034406541E-3</v>
      </c>
      <c r="T62" s="52">
        <f>'EU and others'!HU69</f>
        <v>-1.0222319507253259E-2</v>
      </c>
      <c r="U62">
        <f>LN('Bond Portfolio data'!EJ141/'Bond Portfolio data'!EJ140)</f>
        <v>3.9331561157762436E-2</v>
      </c>
      <c r="V62">
        <f>LN('Bond Portfolio data'!EB141/'Bond Portfolio data'!EB140)</f>
        <v>3.6096627327524937E-2</v>
      </c>
      <c r="W62">
        <f>LN('Bond Portfolio data'!S141/'Bond Portfolio data'!S140)</f>
        <v>1.6584772418759349E-3</v>
      </c>
      <c r="X62" s="52">
        <f>LN('Bond Portfolio data'!T141/'Bond Portfolio data'!T140)</f>
        <v>3.5568863073076891E-2</v>
      </c>
      <c r="Y62">
        <f>LN('Bond Portfolio data'!EJ141/'Bond Portfolio data'!EB141)</f>
        <v>-1.0015768196786927</v>
      </c>
      <c r="Z62">
        <f>LN('Bond Portfolio data'!S141/'Bond Portfolio data'!T141)</f>
        <v>-0.51799404900849033</v>
      </c>
      <c r="AA62" s="52">
        <f>LN('Bond Portfolio data'!EJ141/'Bond Portfolio data'!S141)</f>
        <v>1.1542338535202721</v>
      </c>
      <c r="AB62">
        <f>LN('Bond Portfolio data'!F141/'Bond Portfolio data'!F140)</f>
        <v>-4.3266918827232707E-2</v>
      </c>
      <c r="AC62">
        <f>LN('Bond Portfolio data'!G141/'Bond Portfolio data'!G140)</f>
        <v>6.7036221496530421E-2</v>
      </c>
      <c r="AD62">
        <f>LN('Bond Portfolio data'!W141/'Bond Portfolio data'!W140)</f>
        <v>2.9912703624971483E-2</v>
      </c>
      <c r="AE62" s="52">
        <f>LN('Bond Portfolio data'!X141/'Bond Portfolio data'!X140)</f>
        <v>-1.5316655878901237E-2</v>
      </c>
      <c r="AF62">
        <f>LN('Bond Portfolio data'!F141/'Bond Portfolio data'!G141)</f>
        <v>-1.026444542962752</v>
      </c>
      <c r="AG62" s="52">
        <f>LN('Bond Portfolio data'!W141/'Bond Portfolio data'!X141)</f>
        <v>-4.1730213693753522E-3</v>
      </c>
      <c r="AH62">
        <f>'EU and others'!HV69/100</f>
        <v>6.737377633234373E-3</v>
      </c>
      <c r="AI62" s="52">
        <f>LN(US!E236)-LN(US!E235)</f>
        <v>2.0987859650825058E-3</v>
      </c>
      <c r="AJ62" s="63">
        <f>LN(estimation_level!AJ62/estimation_level!AJ61)</f>
        <v>2.1144060645911724E-3</v>
      </c>
      <c r="AK62" s="63">
        <f>LN(estimation_level!AK62/estimation_level!AK61)</f>
        <v>1.430638466174992E-3</v>
      </c>
      <c r="AM62">
        <f>LN('Bond Portfolio data'!EJ141/'Bond Portfolio data'!F141)</f>
        <v>2.1285603625063798</v>
      </c>
      <c r="AN62">
        <f>LN('Bond Portfolio data'!EB141/'Bond Portfolio data'!G141)</f>
        <v>2.103692639222321</v>
      </c>
    </row>
    <row r="63" spans="1:40" x14ac:dyDescent="0.25">
      <c r="A63" t="s">
        <v>430</v>
      </c>
      <c r="B63" s="57">
        <f>(LN(US!B237)-LN(US!B236))</f>
        <v>5.2066133933728054E-3</v>
      </c>
      <c r="C63" s="57">
        <f>(LN(US!C237)-LN(US!C236))</f>
        <v>1.0813658783318303E-2</v>
      </c>
      <c r="D63" s="57">
        <f>(LN(US!D237)-LN(US!D236))</f>
        <v>-1.2804949368162788E-2</v>
      </c>
      <c r="E63" s="57">
        <f>(LN(US!L237)-LN(US!L236)+LN(US!M237)-LN(US!M236))</f>
        <v>1.013922763945807E-2</v>
      </c>
      <c r="F63" s="57">
        <f>(LN(US!F237)-LN(US!F236))</f>
        <v>7.2358422555467428E-3</v>
      </c>
      <c r="G63" s="57">
        <f>(LN(US!G237)-LN(US!G236))</f>
        <v>1.4042183636974848E-2</v>
      </c>
      <c r="H63" s="57">
        <f>(LN(US!K237)-LN(US!K236))</f>
        <v>5.3795910059974972E-3</v>
      </c>
      <c r="I63" s="58">
        <f>((US!I237/100 + 1)^(1/4) - 1)</f>
        <v>7.2703284942245983E-3</v>
      </c>
      <c r="J63" s="59">
        <f>((US!H237/100 + 1)^(1/4) - 1)</f>
        <v>1.0241587826320897E-2</v>
      </c>
      <c r="K63">
        <f>'EU and others'!HN70</f>
        <v>8.7898104399770569E-3</v>
      </c>
      <c r="L63">
        <f>'EU and others'!HO70</f>
        <v>7.8168788327070242E-3</v>
      </c>
      <c r="M63">
        <f>'EU and others'!HP70</f>
        <v>1.5753579517090922E-2</v>
      </c>
      <c r="N63">
        <f>'EU and others'!HQ70</f>
        <v>2.2523628123292945E-3</v>
      </c>
      <c r="O63">
        <f>'EU and others'!HR70</f>
        <v>3.7894287321996998E-3</v>
      </c>
      <c r="P63">
        <f>'EU and others'!HS70</f>
        <v>1.9023994322478085E-2</v>
      </c>
      <c r="Q63">
        <f>'EU and others'!HT70</f>
        <v>8.8329527108653681E-3</v>
      </c>
      <c r="R63">
        <f>(('EU and others'!ET70/100 + 1)^(1/4) - 1)</f>
        <v>5.0520207775675008E-3</v>
      </c>
      <c r="S63" s="52">
        <f>(('EU and others'!FE70/100 + 1)^(1/4) - 1)</f>
        <v>7.8262978583867326E-3</v>
      </c>
      <c r="T63" s="52">
        <f>'EU and others'!HU70</f>
        <v>2.9658894204570171E-2</v>
      </c>
      <c r="U63">
        <f>LN('Bond Portfolio data'!EJ142/'Bond Portfolio data'!EJ141)</f>
        <v>-2.9076824455786292E-2</v>
      </c>
      <c r="V63">
        <f>LN('Bond Portfolio data'!EB142/'Bond Portfolio data'!EB141)</f>
        <v>-1.1172981108071741E-2</v>
      </c>
      <c r="W63">
        <f>LN('Bond Portfolio data'!S142/'Bond Portfolio data'!S141)</f>
        <v>-1.9966869846953037E-2</v>
      </c>
      <c r="X63" s="52">
        <f>LN('Bond Portfolio data'!T142/'Bond Portfolio data'!T141)</f>
        <v>2.3259298117256366E-2</v>
      </c>
      <c r="Y63">
        <f>LN('Bond Portfolio data'!EJ142/'Bond Portfolio data'!EB142)</f>
        <v>-1.0194806630264073</v>
      </c>
      <c r="Z63">
        <f>LN('Bond Portfolio data'!S142/'Bond Portfolio data'!T142)</f>
        <v>-0.56122021697269975</v>
      </c>
      <c r="AA63" s="52">
        <f>LN('Bond Portfolio data'!EJ142/'Bond Portfolio data'!S142)</f>
        <v>1.1451238989114387</v>
      </c>
      <c r="AB63">
        <f>LN('Bond Portfolio data'!F142/'Bond Portfolio data'!F141)</f>
        <v>-1.572555452698686E-2</v>
      </c>
      <c r="AC63">
        <f>LN('Bond Portfolio data'!G142/'Bond Portfolio data'!G141)</f>
        <v>2.5958410319513806E-2</v>
      </c>
      <c r="AD63">
        <f>LN('Bond Portfolio data'!W142/'Bond Portfolio data'!W141)</f>
        <v>-2.2547113544342388E-2</v>
      </c>
      <c r="AE63" s="52">
        <f>LN('Bond Portfolio data'!X142/'Bond Portfolio data'!X141)</f>
        <v>1.8694268079719793E-2</v>
      </c>
      <c r="AF63">
        <f>LN('Bond Portfolio data'!F142/'Bond Portfolio data'!G142)</f>
        <v>-1.0681285078092526</v>
      </c>
      <c r="AG63" s="52">
        <f>LN('Bond Portfolio data'!W142/'Bond Portfolio data'!X142)</f>
        <v>-4.5414402993437498E-2</v>
      </c>
      <c r="AH63">
        <f>'EU and others'!HV70/100</f>
        <v>6.0963380398362079E-3</v>
      </c>
      <c r="AI63" s="52">
        <f>LN(US!E237)-LN(US!E236)</f>
        <v>1.7042432670972829E-3</v>
      </c>
      <c r="AJ63" s="63">
        <f>LN(estimation_level!AJ63/estimation_level!AJ62)</f>
        <v>2.1370098473042819E-3</v>
      </c>
      <c r="AK63" s="63">
        <f>LN(estimation_level!AK63/estimation_level!AK62)</f>
        <v>1.3639094370129442E-3</v>
      </c>
      <c r="AM63">
        <f>LN('Bond Portfolio data'!EJ142/'Bond Portfolio data'!F142)</f>
        <v>2.1152090925775804</v>
      </c>
      <c r="AN63">
        <f>LN('Bond Portfolio data'!EB142/'Bond Portfolio data'!G142)</f>
        <v>2.066561247794735</v>
      </c>
    </row>
    <row r="64" spans="1:40" x14ac:dyDescent="0.25">
      <c r="A64" t="s">
        <v>431</v>
      </c>
      <c r="B64" s="57">
        <f>(LN(US!B238)-LN(US!B237))</f>
        <v>8.3683672674865761E-3</v>
      </c>
      <c r="C64" s="57">
        <f>(LN(US!C238)-LN(US!C237))</f>
        <v>7.7186493902168252E-3</v>
      </c>
      <c r="D64" s="57">
        <f>(LN(US!D238)-LN(US!D237))</f>
        <v>1.036239512220849E-2</v>
      </c>
      <c r="E64" s="57">
        <f>(LN(US!L238)-LN(US!L237)+LN(US!M238)-LN(US!M237))</f>
        <v>3.8157869756911822E-3</v>
      </c>
      <c r="F64" s="57">
        <f>(LN(US!F238)-LN(US!F237))</f>
        <v>9.3073488313208941E-3</v>
      </c>
      <c r="G64" s="57">
        <f>(LN(US!G238)-LN(US!G237))</f>
        <v>2.5164293550142602E-2</v>
      </c>
      <c r="H64" s="57">
        <f>(LN(US!K238)-LN(US!K237))</f>
        <v>1.2340349971956321E-2</v>
      </c>
      <c r="I64" s="58">
        <f>((US!I238/100 + 1)^(1/4) - 1)</f>
        <v>8.5399789775877366E-3</v>
      </c>
      <c r="J64" s="59">
        <f>((US!H238/100 + 1)^(1/4) - 1)</f>
        <v>1.0362802758109302E-2</v>
      </c>
      <c r="K64">
        <f>'EU and others'!HN71</f>
        <v>1.029475212653898E-2</v>
      </c>
      <c r="L64">
        <f>'EU and others'!HO71</f>
        <v>7.7199938885203871E-3</v>
      </c>
      <c r="M64">
        <f>'EU and others'!HP71</f>
        <v>1.6441281947320193E-2</v>
      </c>
      <c r="N64">
        <f>'EU and others'!HQ71</f>
        <v>4.3319873530704885E-3</v>
      </c>
      <c r="O64">
        <f>'EU and others'!HR71</f>
        <v>1.9005505265890055E-3</v>
      </c>
      <c r="P64">
        <f>'EU and others'!HS71</f>
        <v>2.0365781594760612E-2</v>
      </c>
      <c r="Q64">
        <f>'EU and others'!HT71</f>
        <v>7.8243222492343743E-3</v>
      </c>
      <c r="R64">
        <f>(('EU and others'!ET71/100 + 1)^(1/4) - 1)</f>
        <v>4.9991236045578979E-3</v>
      </c>
      <c r="S64" s="52">
        <f>(('EU and others'!FE71/100 + 1)^(1/4) - 1)</f>
        <v>7.6866345752752974E-3</v>
      </c>
      <c r="T64" s="52">
        <f>'EU and others'!HU71</f>
        <v>2.6321112950295145E-2</v>
      </c>
      <c r="U64">
        <f>LN('Bond Portfolio data'!EJ143/'Bond Portfolio data'!EJ142)</f>
        <v>-8.1970339287512871E-3</v>
      </c>
      <c r="V64">
        <f>LN('Bond Portfolio data'!EB143/'Bond Portfolio data'!EB142)</f>
        <v>-1.803362369515538E-2</v>
      </c>
      <c r="W64">
        <f>LN('Bond Portfolio data'!S143/'Bond Portfolio data'!S142)</f>
        <v>-1.7298180279344606E-2</v>
      </c>
      <c r="X64" s="52">
        <f>LN('Bond Portfolio data'!T143/'Bond Portfolio data'!T142)</f>
        <v>2.1149235242462372E-2</v>
      </c>
      <c r="Y64">
        <f>LN('Bond Portfolio data'!EJ143/'Bond Portfolio data'!EB143)</f>
        <v>-1.0096440732600032</v>
      </c>
      <c r="Z64">
        <f>LN('Bond Portfolio data'!S143/'Bond Portfolio data'!T143)</f>
        <v>-0.59966763249450694</v>
      </c>
      <c r="AA64" s="52">
        <f>LN('Bond Portfolio data'!EJ143/'Bond Portfolio data'!S143)</f>
        <v>1.1542250452620322</v>
      </c>
      <c r="AB64">
        <f>LN('Bond Portfolio data'!F143/'Bond Portfolio data'!F142)</f>
        <v>-3.953085310891305E-2</v>
      </c>
      <c r="AC64">
        <f>LN('Bond Portfolio data'!G143/'Bond Portfolio data'!G142)</f>
        <v>4.0814092749491583E-2</v>
      </c>
      <c r="AD64">
        <f>LN('Bond Portfolio data'!W143/'Bond Portfolio data'!W142)</f>
        <v>-3.9655529359603715E-3</v>
      </c>
      <c r="AE64" s="52">
        <f>LN('Bond Portfolio data'!X143/'Bond Portfolio data'!X142)</f>
        <v>-1.314281493649932E-2</v>
      </c>
      <c r="AF64">
        <f>LN('Bond Portfolio data'!F143/'Bond Portfolio data'!G143)</f>
        <v>-1.1484734536676571</v>
      </c>
      <c r="AG64" s="52">
        <f>LN('Bond Portfolio data'!W143/'Bond Portfolio data'!X143)</f>
        <v>-3.623714099289848E-2</v>
      </c>
      <c r="AH64">
        <f>'EU and others'!HV71/100</f>
        <v>4.2130193190900887E-3</v>
      </c>
      <c r="AI64" s="52">
        <f>LN(US!E238)-LN(US!E237)</f>
        <v>7.8093649414663346E-3</v>
      </c>
      <c r="AJ64" s="63">
        <f>LN(estimation_level!AJ64/estimation_level!AJ63)</f>
        <v>2.5408509297453201E-3</v>
      </c>
      <c r="AK64" s="63">
        <f>LN(estimation_level!AK64/estimation_level!AK63)</f>
        <v>1.360805817558964E-3</v>
      </c>
      <c r="AM64">
        <f>LN('Bond Portfolio data'!EJ143/'Bond Portfolio data'!F143)</f>
        <v>2.1465429117577424</v>
      </c>
      <c r="AN64">
        <f>LN('Bond Portfolio data'!EB143/'Bond Portfolio data'!G143)</f>
        <v>2.0077135313500882</v>
      </c>
    </row>
    <row r="65" spans="1:40" x14ac:dyDescent="0.25">
      <c r="A65" t="s">
        <v>432</v>
      </c>
      <c r="B65" s="57">
        <f>(LN(US!B239)-LN(US!B238))</f>
        <v>5.6933299202590604E-3</v>
      </c>
      <c r="C65" s="57">
        <f>(LN(US!C239)-LN(US!C238))</f>
        <v>3.7591484665444597E-3</v>
      </c>
      <c r="D65" s="57">
        <f>(LN(US!D239)-LN(US!D238))</f>
        <v>2.9545286844858687E-2</v>
      </c>
      <c r="E65" s="57">
        <f>(LN(US!L239)-LN(US!L238)+LN(US!M239)-LN(US!M238))</f>
        <v>4.2430844429226511E-3</v>
      </c>
      <c r="F65" s="57">
        <f>(LN(US!F239)-LN(US!F238))</f>
        <v>7.5580282047686964E-3</v>
      </c>
      <c r="G65" s="57">
        <f>(LN(US!G239)-LN(US!G238))</f>
        <v>2.1815733873651766E-2</v>
      </c>
      <c r="H65" s="57">
        <f>(LN(US!K239)-LN(US!K238))</f>
        <v>6.2746440255914138E-3</v>
      </c>
      <c r="I65" s="58">
        <f>((US!I239/100 + 1)^(1/4) - 1)</f>
        <v>9.8048524027820605E-3</v>
      </c>
      <c r="J65" s="59">
        <f>((US!H239/100 + 1)^(1/4) - 1)</f>
        <v>1.1040801473436668E-2</v>
      </c>
      <c r="K65">
        <f>'EU and others'!HN72</f>
        <v>7.8553082677132249E-3</v>
      </c>
      <c r="L65">
        <f>'EU and others'!HO72</f>
        <v>4.7926486637439331E-3</v>
      </c>
      <c r="M65">
        <f>'EU and others'!HP72</f>
        <v>5.1023309698304421E-3</v>
      </c>
      <c r="N65">
        <f>'EU and others'!HQ72</f>
        <v>-6.1581002025994308E-4</v>
      </c>
      <c r="O65">
        <f>'EU and others'!HR72</f>
        <v>5.3402111370091125E-3</v>
      </c>
      <c r="P65">
        <f>'EU and others'!HS72</f>
        <v>1.9751925031978701E-2</v>
      </c>
      <c r="Q65">
        <f>'EU and others'!HT72</f>
        <v>1.4036272305356357E-2</v>
      </c>
      <c r="R65">
        <f>(('EU and others'!ET72/100 + 1)^(1/4) - 1)</f>
        <v>5.306851751185615E-3</v>
      </c>
      <c r="S65" s="52">
        <f>(('EU and others'!FE72/100 + 1)^(1/4) - 1)</f>
        <v>7.9833128810748999E-3</v>
      </c>
      <c r="T65" s="52">
        <f>'EU and others'!HU72</f>
        <v>2.7381244700630365E-2</v>
      </c>
      <c r="U65">
        <f>LN('Bond Portfolio data'!EJ144/'Bond Portfolio data'!EJ143)</f>
        <v>-1.955414552587105E-2</v>
      </c>
      <c r="V65">
        <f>LN('Bond Portfolio data'!EB144/'Bond Portfolio data'!EB143)</f>
        <v>-1.9659819953160493E-2</v>
      </c>
      <c r="W65">
        <f>LN('Bond Portfolio data'!S144/'Bond Portfolio data'!S143)</f>
        <v>2.4586807011372096E-2</v>
      </c>
      <c r="X65" s="52">
        <f>LN('Bond Portfolio data'!T144/'Bond Portfolio data'!T143)</f>
        <v>1.5531362713607631E-2</v>
      </c>
      <c r="Y65">
        <f>LN('Bond Portfolio data'!EJ144/'Bond Portfolio data'!EB144)</f>
        <v>-1.0095383988327138</v>
      </c>
      <c r="Z65">
        <f>LN('Bond Portfolio data'!S144/'Bond Portfolio data'!T144)</f>
        <v>-0.59061218819674233</v>
      </c>
      <c r="AA65" s="52">
        <f>LN('Bond Portfolio data'!EJ144/'Bond Portfolio data'!S144)</f>
        <v>1.1100840927247888</v>
      </c>
      <c r="AB65">
        <f>LN('Bond Portfolio data'!F144/'Bond Portfolio data'!F143)</f>
        <v>5.7433173456320104E-3</v>
      </c>
      <c r="AC65">
        <f>LN('Bond Portfolio data'!G144/'Bond Portfolio data'!G143)</f>
        <v>9.6206810597408779E-3</v>
      </c>
      <c r="AD65">
        <f>LN('Bond Portfolio data'!W144/'Bond Portfolio data'!W143)</f>
        <v>3.5523708330986621E-2</v>
      </c>
      <c r="AE65" s="52">
        <f>LN('Bond Portfolio data'!X144/'Bond Portfolio data'!X143)</f>
        <v>2.6034174486203408E-2</v>
      </c>
      <c r="AF65">
        <f>LN('Bond Portfolio data'!F144/'Bond Portfolio data'!G144)</f>
        <v>-1.152350817381766</v>
      </c>
      <c r="AG65" s="52">
        <f>LN('Bond Portfolio data'!W144/'Bond Portfolio data'!X144)</f>
        <v>-2.6747607148115235E-2</v>
      </c>
      <c r="AH65">
        <f>'EU and others'!HV72/100</f>
        <v>6.9180246443873768E-3</v>
      </c>
      <c r="AI65" s="52">
        <f>LN(US!E239)-LN(US!E238)</f>
        <v>-3.6320719795073231E-3</v>
      </c>
      <c r="AJ65" s="63">
        <f>LN(estimation_level!AJ65/estimation_level!AJ64)</f>
        <v>2.5142153966048039E-3</v>
      </c>
      <c r="AK65" s="63">
        <f>LN(estimation_level!AK65/estimation_level!AK64)</f>
        <v>1.2425123817505612E-3</v>
      </c>
      <c r="AM65">
        <f>LN('Bond Portfolio data'!EJ144/'Bond Portfolio data'!F144)</f>
        <v>2.1212454488862393</v>
      </c>
      <c r="AN65">
        <f>LN('Bond Portfolio data'!EB144/'Bond Portfolio data'!G144)</f>
        <v>1.9784330303371871</v>
      </c>
    </row>
    <row r="66" spans="1:40" x14ac:dyDescent="0.25">
      <c r="A66" t="s">
        <v>433</v>
      </c>
      <c r="B66" s="57">
        <f>(LN(US!B240)-LN(US!B239))</f>
        <v>1.1943640310116521E-2</v>
      </c>
      <c r="C66" s="57">
        <f>(LN(US!C240)-LN(US!C239))</f>
        <v>1.1152282196514207E-2</v>
      </c>
      <c r="D66" s="57">
        <f>(LN(US!D240)-LN(US!D239))</f>
        <v>1.3136597084305812E-2</v>
      </c>
      <c r="E66" s="57">
        <f>(LN(US!L240)-LN(US!L239)+LN(US!M240)-LN(US!M239))</f>
        <v>6.3271122486927567E-3</v>
      </c>
      <c r="F66" s="57">
        <f>(LN(US!F240)-LN(US!F239))</f>
        <v>7.8317649361823172E-3</v>
      </c>
      <c r="G66" s="57">
        <f>(LN(US!G240)-LN(US!G239))</f>
        <v>3.8911303200350744E-4</v>
      </c>
      <c r="H66" s="57">
        <f>(LN(US!K240)-LN(US!K239))</f>
        <v>2.0976561223918999E-2</v>
      </c>
      <c r="I66" s="58">
        <f>((US!I240/100 + 1)^(1/4) - 1)</f>
        <v>1.0968223977439795E-2</v>
      </c>
      <c r="J66" s="59">
        <f>((US!H240/100 + 1)^(1/4) - 1)</f>
        <v>1.123426508762404E-2</v>
      </c>
      <c r="K66">
        <f>'EU and others'!HN73</f>
        <v>8.072413924444544E-3</v>
      </c>
      <c r="L66">
        <f>'EU and others'!HO73</f>
        <v>6.0668965515487481E-3</v>
      </c>
      <c r="M66">
        <f>'EU and others'!HP73</f>
        <v>1.725717332213943E-2</v>
      </c>
      <c r="N66">
        <f>'EU and others'!HQ73</f>
        <v>4.1137388622097615E-3</v>
      </c>
      <c r="O66">
        <f>'EU and others'!HR73</f>
        <v>2.5958710164000714E-3</v>
      </c>
      <c r="P66">
        <f>'EU and others'!HS73</f>
        <v>1.6133340877502518E-2</v>
      </c>
      <c r="Q66">
        <f>'EU and others'!HT73</f>
        <v>3.0811716669381537E-3</v>
      </c>
      <c r="R66">
        <f>(('EU and others'!ET73/100 + 1)^(1/4) - 1)</f>
        <v>5.6877661456133932E-3</v>
      </c>
      <c r="S66" s="52">
        <f>(('EU and others'!FE73/100 + 1)^(1/4) - 1)</f>
        <v>8.237467354048178E-3</v>
      </c>
      <c r="T66" s="52">
        <f>'EU and others'!HU73</f>
        <v>-7.5891092015531268E-3</v>
      </c>
      <c r="U66">
        <f>LN('Bond Portfolio data'!EJ145/'Bond Portfolio data'!EJ144)</f>
        <v>1.7795493647218327E-2</v>
      </c>
      <c r="V66">
        <f>LN('Bond Portfolio data'!EB145/'Bond Portfolio data'!EB144)</f>
        <v>1.4689390231541271E-2</v>
      </c>
      <c r="W66">
        <f>LN('Bond Portfolio data'!S145/'Bond Portfolio data'!S144)</f>
        <v>1.0881324792259096E-2</v>
      </c>
      <c r="X66" s="52">
        <f>LN('Bond Portfolio data'!T145/'Bond Portfolio data'!T144)</f>
        <v>2.4178037846178863E-2</v>
      </c>
      <c r="Y66">
        <f>LN('Bond Portfolio data'!EJ145/'Bond Portfolio data'!EB145)</f>
        <v>-1.0064322954170366</v>
      </c>
      <c r="Z66">
        <f>LN('Bond Portfolio data'!S145/'Bond Portfolio data'!T145)</f>
        <v>-0.60390890125066199</v>
      </c>
      <c r="AA66" s="52">
        <f>LN('Bond Portfolio data'!EJ145/'Bond Portfolio data'!S145)</f>
        <v>1.116998261579748</v>
      </c>
      <c r="AB66">
        <f>LN('Bond Portfolio data'!F145/'Bond Portfolio data'!F144)</f>
        <v>4.1974996072557912E-3</v>
      </c>
      <c r="AC66">
        <f>LN('Bond Portfolio data'!G145/'Bond Portfolio data'!G144)</f>
        <v>-4.992487259730471E-3</v>
      </c>
      <c r="AD66">
        <f>LN('Bond Portfolio data'!W145/'Bond Portfolio data'!W144)</f>
        <v>1.4683311842652683E-2</v>
      </c>
      <c r="AE66" s="52">
        <f>LN('Bond Portfolio data'!X145/'Bond Portfolio data'!X144)</f>
        <v>7.3603836676243303E-2</v>
      </c>
      <c r="AF66">
        <f>LN('Bond Portfolio data'!F145/'Bond Portfolio data'!G145)</f>
        <v>-1.1431608305147798</v>
      </c>
      <c r="AG66" s="52">
        <f>LN('Bond Portfolio data'!W145/'Bond Portfolio data'!X145)</f>
        <v>-8.5668131981705808E-2</v>
      </c>
      <c r="AH66">
        <f>'EU and others'!HV73/100</f>
        <v>6.3003168427349446E-3</v>
      </c>
      <c r="AI66" s="52">
        <f>LN(US!E240)-LN(US!E239)</f>
        <v>8.0222801020815027E-3</v>
      </c>
      <c r="AJ66" s="63">
        <f>LN(estimation_level!AJ66/estimation_level!AJ65)</f>
        <v>2.1855286412708029E-3</v>
      </c>
      <c r="AK66" s="63">
        <f>LN(estimation_level!AK66/estimation_level!AK65)</f>
        <v>1.2756017124787974E-3</v>
      </c>
      <c r="AM66">
        <f>LN('Bond Portfolio data'!EJ145/'Bond Portfolio data'!F145)</f>
        <v>2.134843442926202</v>
      </c>
      <c r="AN66">
        <f>LN('Bond Portfolio data'!EB145/'Bond Portfolio data'!G145)</f>
        <v>1.9981149078284588</v>
      </c>
    </row>
    <row r="67" spans="1:40" x14ac:dyDescent="0.25">
      <c r="A67" t="s">
        <v>434</v>
      </c>
      <c r="B67" s="57">
        <f>(LN(US!B241)-LN(US!B240))</f>
        <v>2.9860296695698452E-3</v>
      </c>
      <c r="C67" s="57">
        <f>(LN(US!C241)-LN(US!C240))</f>
        <v>5.3100554290210766E-3</v>
      </c>
      <c r="D67" s="57">
        <f>(LN(US!D241)-LN(US!D240))</f>
        <v>-6.5467274243884432E-3</v>
      </c>
      <c r="E67" s="57">
        <f>(LN(US!L241)-LN(US!L240)+LN(US!M241)-LN(US!M240))</f>
        <v>3.8170039852385429E-3</v>
      </c>
      <c r="F67" s="57">
        <f>(LN(US!F241)-LN(US!F240))</f>
        <v>8.0140966767210386E-3</v>
      </c>
      <c r="G67" s="57">
        <f>(LN(US!G241)-LN(US!G240))</f>
        <v>1.0763248537158709E-2</v>
      </c>
      <c r="H67" s="57">
        <f>(LN(US!K241)-LN(US!K240))</f>
        <v>3.1545570012703195E-4</v>
      </c>
      <c r="I67" s="58">
        <f>((US!I241/100 + 1)^(1/4) - 1)</f>
        <v>1.2055249192518547E-2</v>
      </c>
      <c r="J67" s="59">
        <f>((US!H241/100 + 1)^(1/4) - 1)</f>
        <v>1.2440904306496137E-2</v>
      </c>
      <c r="K67">
        <f>'EU and others'!HN74</f>
        <v>8.4216957265215477E-3</v>
      </c>
      <c r="L67">
        <f>'EU and others'!HO74</f>
        <v>6.9885569885484141E-3</v>
      </c>
      <c r="M67">
        <f>'EU and others'!HP74</f>
        <v>1.5442283655975038E-2</v>
      </c>
      <c r="N67">
        <f>'EU and others'!HQ74</f>
        <v>6.4180520167161524E-3</v>
      </c>
      <c r="O67">
        <f>'EU and others'!HR74</f>
        <v>4.1398235348082766E-3</v>
      </c>
      <c r="P67">
        <f>'EU and others'!HS74</f>
        <v>2.4017236400878982E-3</v>
      </c>
      <c r="Q67">
        <f>'EU and others'!HT74</f>
        <v>8.4736657174891965E-3</v>
      </c>
      <c r="R67">
        <f>(('EU and others'!ET74/100 + 1)^(1/4) - 1)</f>
        <v>6.1383986591037054E-3</v>
      </c>
      <c r="S67" s="52">
        <f>(('EU and others'!FE74/100 + 1)^(1/4) - 1)</f>
        <v>9.1964004179514447E-3</v>
      </c>
      <c r="T67" s="52">
        <f>'EU and others'!HU74</f>
        <v>-3.3695593644157661E-2</v>
      </c>
      <c r="U67">
        <f>LN('Bond Portfolio data'!EJ146/'Bond Portfolio data'!EJ145)</f>
        <v>1.8243938592072479E-2</v>
      </c>
      <c r="V67">
        <f>LN('Bond Portfolio data'!EB146/'Bond Portfolio data'!EB145)</f>
        <v>3.3025830354150132E-2</v>
      </c>
      <c r="W67">
        <f>LN('Bond Portfolio data'!S146/'Bond Portfolio data'!S145)</f>
        <v>-4.1455397299912742E-3</v>
      </c>
      <c r="X67" s="52">
        <f>LN('Bond Portfolio data'!T146/'Bond Portfolio data'!T145)</f>
        <v>1.1282628197048276E-2</v>
      </c>
      <c r="Y67">
        <f>LN('Bond Portfolio data'!EJ146/'Bond Portfolio data'!EB146)</f>
        <v>-1.0212141871791143</v>
      </c>
      <c r="Z67">
        <f>LN('Bond Portfolio data'!S146/'Bond Portfolio data'!T146)</f>
        <v>-0.61933706917770159</v>
      </c>
      <c r="AA67" s="52">
        <f>LN('Bond Portfolio data'!EJ146/'Bond Portfolio data'!S146)</f>
        <v>1.139387739901812</v>
      </c>
      <c r="AB67">
        <f>LN('Bond Portfolio data'!F146/'Bond Portfolio data'!F145)</f>
        <v>-2.8362043271304696E-3</v>
      </c>
      <c r="AC67">
        <f>LN('Bond Portfolio data'!G146/'Bond Portfolio data'!G145)</f>
        <v>9.2157811557852694E-3</v>
      </c>
      <c r="AD67">
        <f>LN('Bond Portfolio data'!W146/'Bond Portfolio data'!W145)</f>
        <v>-4.8871988450034922E-3</v>
      </c>
      <c r="AE67" s="52">
        <f>LN('Bond Portfolio data'!X146/'Bond Portfolio data'!X145)</f>
        <v>1.4640788842405241E-2</v>
      </c>
      <c r="AF67">
        <f>LN('Bond Portfolio data'!F146/'Bond Portfolio data'!G146)</f>
        <v>-1.1552128159976955</v>
      </c>
      <c r="AG67" s="52">
        <f>LN('Bond Portfolio data'!W146/'Bond Portfolio data'!X146)</f>
        <v>-0.10519611966911466</v>
      </c>
      <c r="AH67">
        <f>'EU and others'!HV74/100</f>
        <v>4.4781281081627293E-3</v>
      </c>
      <c r="AI67" s="52">
        <f>LN(US!E241)-LN(US!E240)</f>
        <v>3.7078536953343288E-3</v>
      </c>
      <c r="AJ67" s="63">
        <f>LN(estimation_level!AJ67/estimation_level!AJ66)</f>
        <v>2.2544898032439541E-3</v>
      </c>
      <c r="AK67" s="63">
        <f>LN(estimation_level!AK67/estimation_level!AK66)</f>
        <v>1.2364548654574118E-3</v>
      </c>
      <c r="AM67">
        <f>LN('Bond Portfolio data'!EJ146/'Bond Portfolio data'!F146)</f>
        <v>2.1559235858454051</v>
      </c>
      <c r="AN67">
        <f>LN('Bond Portfolio data'!EB146/'Bond Portfolio data'!G146)</f>
        <v>2.0219249570268238</v>
      </c>
    </row>
    <row r="68" spans="1:40" x14ac:dyDescent="0.25">
      <c r="A68" t="s">
        <v>435</v>
      </c>
      <c r="B68" s="57">
        <f>(LN(US!B242)-LN(US!B241))</f>
        <v>8.9064893083623531E-4</v>
      </c>
      <c r="C68" s="57">
        <f>(LN(US!C242)-LN(US!C241))</f>
        <v>5.8208746807490996E-3</v>
      </c>
      <c r="D68" s="57">
        <f>(LN(US!D242)-LN(US!D241))</f>
        <v>-1.024939215134868E-2</v>
      </c>
      <c r="E68" s="57">
        <f>(LN(US!L242)-LN(US!L241)+LN(US!M242)-LN(US!M241))</f>
        <v>6.2779869991853587E-3</v>
      </c>
      <c r="F68" s="57">
        <f>(LN(US!F242)-LN(US!F241))</f>
        <v>6.9534715518821955E-3</v>
      </c>
      <c r="G68" s="57">
        <f>(LN(US!G242)-LN(US!G241))</f>
        <v>1.102935693195839E-2</v>
      </c>
      <c r="H68" s="57">
        <f>(LN(US!K242)-LN(US!K241))</f>
        <v>1.3260006725195339E-3</v>
      </c>
      <c r="I68" s="58">
        <f>((US!I242/100 + 1)^(1/4) - 1)</f>
        <v>1.2874240186884878E-2</v>
      </c>
      <c r="J68" s="59">
        <f>((US!H242/100 + 1)^(1/4) - 1)</f>
        <v>1.2031131104942583E-2</v>
      </c>
      <c r="K68">
        <f>'EU and others'!HN75</f>
        <v>5.6625629403390396E-3</v>
      </c>
      <c r="L68">
        <f>'EU and others'!HO75</f>
        <v>3.4903970395410949E-3</v>
      </c>
      <c r="M68">
        <f>'EU and others'!HP75</f>
        <v>9.071349551686602E-3</v>
      </c>
      <c r="N68">
        <f>'EU and others'!HQ75</f>
        <v>2.7394247752443087E-3</v>
      </c>
      <c r="O68">
        <f>'EU and others'!HR75</f>
        <v>3.7754355551579536E-3</v>
      </c>
      <c r="P68">
        <f>'EU and others'!HS75</f>
        <v>1.1280517482448082E-2</v>
      </c>
      <c r="Q68">
        <f>'EU and others'!HT75</f>
        <v>8.7854661384596227E-3</v>
      </c>
      <c r="R68">
        <f>(('EU and others'!ET75/100 + 1)^(1/4) - 1)</f>
        <v>6.8046832348729325E-3</v>
      </c>
      <c r="S68" s="52">
        <f>(('EU and others'!FE75/100 + 1)^(1/4) - 1)</f>
        <v>9.0188993371171922E-3</v>
      </c>
      <c r="T68" s="52">
        <f>'EU and others'!HU75</f>
        <v>-6.1718376321043813E-3</v>
      </c>
      <c r="U68">
        <f>LN('Bond Portfolio data'!EJ147/'Bond Portfolio data'!EJ146)</f>
        <v>-1.4164689033926174E-3</v>
      </c>
      <c r="V68">
        <f>LN('Bond Portfolio data'!EB147/'Bond Portfolio data'!EB146)</f>
        <v>1.4174583304417494E-2</v>
      </c>
      <c r="W68">
        <f>LN('Bond Portfolio data'!S147/'Bond Portfolio data'!S146)</f>
        <v>-2.6653217378000256E-2</v>
      </c>
      <c r="X68" s="52">
        <f>LN('Bond Portfolio data'!T147/'Bond Portfolio data'!T146)</f>
        <v>1.8023953349095404E-2</v>
      </c>
      <c r="Y68">
        <f>LN('Bond Portfolio data'!EJ147/'Bond Portfolio data'!EB147)</f>
        <v>-1.0368052393869243</v>
      </c>
      <c r="Z68">
        <f>LN('Bond Portfolio data'!S147/'Bond Portfolio data'!T147)</f>
        <v>-0.66401423990479724</v>
      </c>
      <c r="AA68" s="52">
        <f>LN('Bond Portfolio data'!EJ147/'Bond Portfolio data'!S147)</f>
        <v>1.1646244883764196</v>
      </c>
      <c r="AB68">
        <f>LN('Bond Portfolio data'!F147/'Bond Portfolio data'!F146)</f>
        <v>-2.7095030988688942E-2</v>
      </c>
      <c r="AC68">
        <f>LN('Bond Portfolio data'!G147/'Bond Portfolio data'!G146)</f>
        <v>4.8002858569562559E-2</v>
      </c>
      <c r="AD68">
        <f>LN('Bond Portfolio data'!W147/'Bond Portfolio data'!W146)</f>
        <v>-2.6402786688791414E-2</v>
      </c>
      <c r="AE68" s="52">
        <f>LN('Bond Portfolio data'!X147/'Bond Portfolio data'!X146)</f>
        <v>-3.2545928082673536E-2</v>
      </c>
      <c r="AF68">
        <f>LN('Bond Portfolio data'!F147/'Bond Portfolio data'!G147)</f>
        <v>-1.2303107055559472</v>
      </c>
      <c r="AG68" s="52">
        <f>LN('Bond Portfolio data'!W147/'Bond Portfolio data'!X147)</f>
        <v>-9.9052978275232517E-2</v>
      </c>
      <c r="AH68">
        <f>'EU and others'!HV75/100</f>
        <v>5.0772947076349276E-3</v>
      </c>
      <c r="AI68" s="52">
        <f>LN(US!E242)-LN(US!E241)</f>
        <v>2.1972281923803294E-3</v>
      </c>
      <c r="AJ68" s="63">
        <f>LN(estimation_level!AJ68/estimation_level!AJ67)</f>
        <v>2.5837213246067501E-3</v>
      </c>
      <c r="AK68" s="63">
        <f>LN(estimation_level!AK68/estimation_level!AK67)</f>
        <v>1.2821042000491275E-3</v>
      </c>
      <c r="AM68">
        <f>LN('Bond Portfolio data'!EJ147/'Bond Portfolio data'!F147)</f>
        <v>2.1816021479307017</v>
      </c>
      <c r="AN68">
        <f>LN('Bond Portfolio data'!EB147/'Bond Portfolio data'!G147)</f>
        <v>1.9880966817616785</v>
      </c>
    </row>
    <row r="69" spans="1:40" x14ac:dyDescent="0.25">
      <c r="A69" t="s">
        <v>436</v>
      </c>
      <c r="B69" s="57">
        <f>(LN(US!B243)-LN(US!B242))</f>
        <v>7.796898244485817E-3</v>
      </c>
      <c r="C69" s="57">
        <f>(LN(US!C243)-LN(US!C242))</f>
        <v>1.0143438928226445E-2</v>
      </c>
      <c r="D69" s="57">
        <f>(LN(US!D243)-LN(US!D242))</f>
        <v>-2.3968794832565976E-2</v>
      </c>
      <c r="E69" s="57">
        <f>(LN(US!L243)-LN(US!L242)+LN(US!M243)-LN(US!M242))</f>
        <v>6.5680970264914151E-3</v>
      </c>
      <c r="F69" s="57">
        <f>(LN(US!F243)-LN(US!F242))</f>
        <v>3.4900757022056084E-3</v>
      </c>
      <c r="G69" s="57">
        <f>(LN(US!G243)-LN(US!G242))</f>
        <v>-1.4438243620817914E-2</v>
      </c>
      <c r="H69" s="57">
        <f>(LN(US!K243)-LN(US!K242))</f>
        <v>1.7496233865327504E-2</v>
      </c>
      <c r="I69" s="58">
        <f>((US!I243/100 + 1)^(1/4) - 1)</f>
        <v>1.2874240186884878E-2</v>
      </c>
      <c r="J69" s="59">
        <f>((US!H243/100 + 1)^(1/4) - 1)</f>
        <v>1.1379289963846295E-2</v>
      </c>
      <c r="K69">
        <f>'EU and others'!HN76</f>
        <v>1.17740618616906E-2</v>
      </c>
      <c r="L69">
        <f>'EU and others'!HO76</f>
        <v>1.0148833278444458E-2</v>
      </c>
      <c r="M69">
        <f>'EU and others'!HP76</f>
        <v>2.514708291485911E-2</v>
      </c>
      <c r="N69">
        <f>'EU and others'!HQ76</f>
        <v>6.6359804288593956E-3</v>
      </c>
      <c r="O69">
        <f>'EU and others'!HR76</f>
        <v>3.6708846204170894E-3</v>
      </c>
      <c r="P69">
        <f>'EU and others'!HS76</f>
        <v>-3.1298647420567984E-3</v>
      </c>
      <c r="Q69">
        <f>'EU and others'!HT76</f>
        <v>7.6527711251029775E-3</v>
      </c>
      <c r="R69">
        <f>(('EU and others'!ET76/100 + 1)^(1/4) - 1)</f>
        <v>7.3473845432214802E-3</v>
      </c>
      <c r="S69" s="52">
        <f>(('EU and others'!FE76/100 + 1)^(1/4) - 1)</f>
        <v>8.8355795610397525E-3</v>
      </c>
      <c r="T69" s="52">
        <f>'EU and others'!HU76</f>
        <v>-5.5818741731045165E-3</v>
      </c>
      <c r="U69">
        <f>LN('Bond Portfolio data'!EJ148/'Bond Portfolio data'!EJ147)</f>
        <v>1.9962676262484231E-2</v>
      </c>
      <c r="V69">
        <f>LN('Bond Portfolio data'!EB148/'Bond Portfolio data'!EB147)</f>
        <v>6.676503886634863E-3</v>
      </c>
      <c r="W69">
        <f>LN('Bond Portfolio data'!S148/'Bond Portfolio data'!S147)</f>
        <v>1.9045114286446365E-2</v>
      </c>
      <c r="X69" s="52">
        <f>LN('Bond Portfolio data'!T148/'Bond Portfolio data'!T147)</f>
        <v>-9.1724839671786544E-4</v>
      </c>
      <c r="Y69">
        <f>LN('Bond Portfolio data'!EJ148/'Bond Portfolio data'!EB148)</f>
        <v>-1.023519067011075</v>
      </c>
      <c r="Z69">
        <f>LN('Bond Portfolio data'!S148/'Bond Portfolio data'!T148)</f>
        <v>-0.64405187722163293</v>
      </c>
      <c r="AA69" s="52">
        <f>LN('Bond Portfolio data'!EJ148/'Bond Portfolio data'!S148)</f>
        <v>1.1655420503524574</v>
      </c>
      <c r="AB69">
        <f>LN('Bond Portfolio data'!F148/'Bond Portfolio data'!F147)</f>
        <v>4.8011880365855727E-3</v>
      </c>
      <c r="AC69">
        <f>LN('Bond Portfolio data'!G148/'Bond Portfolio data'!G147)</f>
        <v>3.3105239130848764E-2</v>
      </c>
      <c r="AD69">
        <f>LN('Bond Portfolio data'!W148/'Bond Portfolio data'!W147)</f>
        <v>2.7026974236248804E-2</v>
      </c>
      <c r="AE69" s="52">
        <f>LN('Bond Portfolio data'!X148/'Bond Portfolio data'!X147)</f>
        <v>-6.3624471834833302E-2</v>
      </c>
      <c r="AF69">
        <f>LN('Bond Portfolio data'!F148/'Bond Portfolio data'!G148)</f>
        <v>-1.2586147566502102</v>
      </c>
      <c r="AG69" s="52">
        <f>LN('Bond Portfolio data'!W148/'Bond Portfolio data'!X148)</f>
        <v>-8.4015322041505833E-3</v>
      </c>
      <c r="AH69">
        <f>'EU and others'!HV76/100</f>
        <v>9.234415454591121E-3</v>
      </c>
      <c r="AI69" s="52">
        <f>LN(US!E243)-LN(US!E242)</f>
        <v>6.4936420560108843E-3</v>
      </c>
      <c r="AJ69" s="63">
        <f>LN(estimation_level!AJ69/estimation_level!AJ68)</f>
        <v>2.5570595079419138E-3</v>
      </c>
      <c r="AK69" s="63">
        <f>LN(estimation_level!AK69/estimation_level!AK68)</f>
        <v>1.2503914313656114E-3</v>
      </c>
      <c r="AM69">
        <f>LN('Bond Portfolio data'!EJ148/'Bond Portfolio data'!F148)</f>
        <v>2.1967636361566001</v>
      </c>
      <c r="AN69">
        <f>LN('Bond Portfolio data'!EB148/'Bond Portfolio data'!G148)</f>
        <v>1.9616679465174647</v>
      </c>
    </row>
    <row r="70" spans="1:40" x14ac:dyDescent="0.25">
      <c r="A70" t="s">
        <v>437</v>
      </c>
      <c r="B70" s="57">
        <f>(LN(US!B244)-LN(US!B243))</f>
        <v>6.1814565071749428E-4</v>
      </c>
      <c r="C70" s="57">
        <f>(LN(US!C244)-LN(US!C243))</f>
        <v>5.2486183584079527E-3</v>
      </c>
      <c r="D70" s="57">
        <f>(LN(US!D244)-LN(US!D243))</f>
        <v>-9.2427329682092108E-3</v>
      </c>
      <c r="E70" s="57">
        <f>(LN(US!L244)-LN(US!L243)+LN(US!M244)-LN(US!M243))</f>
        <v>1.1548504999083775E-3</v>
      </c>
      <c r="F70" s="57">
        <f>(LN(US!F244)-LN(US!F243))</f>
        <v>1.1173998093870985E-2</v>
      </c>
      <c r="G70" s="57">
        <f>(LN(US!G244)-LN(US!G243))</f>
        <v>4.5527214940319638E-3</v>
      </c>
      <c r="H70" s="57">
        <f>(LN(US!K244)-LN(US!K243))</f>
        <v>2.4387466714216544E-2</v>
      </c>
      <c r="I70" s="58">
        <f>((US!I244/100 + 1)^(1/4) - 1)</f>
        <v>1.2898298100282313E-2</v>
      </c>
      <c r="J70" s="59">
        <f>((US!H244/100 + 1)^(1/4) - 1)</f>
        <v>1.1500096388672221E-2</v>
      </c>
      <c r="K70">
        <f>'EU and others'!HN77</f>
        <v>1.0576749923370161E-2</v>
      </c>
      <c r="L70">
        <f>'EU and others'!HO77</f>
        <v>6.5675071450367779E-3</v>
      </c>
      <c r="M70">
        <f>'EU and others'!HP77</f>
        <v>1.3985608573782161E-2</v>
      </c>
      <c r="N70">
        <f>'EU and others'!HQ77</f>
        <v>9.1887022247932827E-4</v>
      </c>
      <c r="O70">
        <f>'EU and others'!HR77</f>
        <v>5.7147296943030387E-3</v>
      </c>
      <c r="P70">
        <f>'EU and others'!HS77</f>
        <v>3.9455442090035675E-3</v>
      </c>
      <c r="Q70">
        <f>'EU and others'!HT77</f>
        <v>9.7829715960644301E-3</v>
      </c>
      <c r="R70">
        <f>(('EU and others'!ET77/100 + 1)^(1/4) - 1)</f>
        <v>7.8631962950690415E-3</v>
      </c>
      <c r="S70" s="52">
        <f>(('EU and others'!FE77/100 + 1)^(1/4) - 1)</f>
        <v>9.2115883548702371E-3</v>
      </c>
      <c r="T70" s="52">
        <f>'EU and others'!HU77</f>
        <v>-6.0858576790223636E-3</v>
      </c>
      <c r="U70">
        <f>LN('Bond Portfolio data'!EJ149/'Bond Portfolio data'!EJ148)</f>
        <v>3.1938445311811871E-2</v>
      </c>
      <c r="V70">
        <f>LN('Bond Portfolio data'!EB149/'Bond Portfolio data'!EB148)</f>
        <v>-1.7612767512007581E-3</v>
      </c>
      <c r="W70">
        <f>LN('Bond Portfolio data'!S149/'Bond Portfolio data'!S148)</f>
        <v>1.5022751034473493E-2</v>
      </c>
      <c r="X70" s="52">
        <f>LN('Bond Portfolio data'!T149/'Bond Portfolio data'!T148)</f>
        <v>1.2533359718007415E-2</v>
      </c>
      <c r="Y70">
        <f>LN('Bond Portfolio data'!EJ149/'Bond Portfolio data'!EB149)</f>
        <v>-0.98981934494806234</v>
      </c>
      <c r="Z70">
        <f>LN('Bond Portfolio data'!S149/'Bond Portfolio data'!T149)</f>
        <v>-0.64156248590516707</v>
      </c>
      <c r="AA70" s="52">
        <f>LN('Bond Portfolio data'!EJ149/'Bond Portfolio data'!S149)</f>
        <v>1.1824577446297959</v>
      </c>
      <c r="AB70">
        <f>LN('Bond Portfolio data'!F149/'Bond Portfolio data'!F148)</f>
        <v>8.6750454435769678E-3</v>
      </c>
      <c r="AC70">
        <f>LN('Bond Portfolio data'!G149/'Bond Portfolio data'!G148)</f>
        <v>3.6454807129422354E-2</v>
      </c>
      <c r="AD70">
        <f>LN('Bond Portfolio data'!W149/'Bond Portfolio data'!W148)</f>
        <v>1.8523205098206985E-2</v>
      </c>
      <c r="AE70" s="52">
        <f>LN('Bond Portfolio data'!X149/'Bond Portfolio data'!X148)</f>
        <v>-3.5437068579050164E-2</v>
      </c>
      <c r="AF70">
        <f>LN('Bond Portfolio data'!F149/'Bond Portfolio data'!G149)</f>
        <v>-1.2863945183360559</v>
      </c>
      <c r="AG70" s="52">
        <f>LN('Bond Portfolio data'!W149/'Bond Portfolio data'!X149)</f>
        <v>4.555874147310663E-2</v>
      </c>
      <c r="AH70">
        <f>'EU and others'!HV77/100</f>
        <v>1.1411891387633152E-3</v>
      </c>
      <c r="AI70" s="52">
        <f>LN(US!E244)-LN(US!E243)</f>
        <v>-2.2176799691564497E-3</v>
      </c>
      <c r="AJ70" s="63">
        <f>LN(estimation_level!AJ70/estimation_level!AJ69)</f>
        <v>2.2079585361812763E-3</v>
      </c>
      <c r="AK70" s="63">
        <f>LN(estimation_level!AK70/estimation_level!AK69)</f>
        <v>1.3598871051619099E-3</v>
      </c>
      <c r="AM70">
        <f>LN('Bond Portfolio data'!EJ149/'Bond Portfolio data'!F149)</f>
        <v>2.2200270360248346</v>
      </c>
      <c r="AN70">
        <f>LN('Bond Portfolio data'!EB149/'Bond Portfolio data'!G149)</f>
        <v>1.9234518626368413</v>
      </c>
    </row>
    <row r="71" spans="1:40" x14ac:dyDescent="0.25">
      <c r="A71" t="s">
        <v>438</v>
      </c>
      <c r="B71" s="57">
        <f>(LN(US!B245)-LN(US!B244))</f>
        <v>7.6239938773436933E-3</v>
      </c>
      <c r="C71" s="57">
        <f>(LN(US!C245)-LN(US!C244))</f>
        <v>3.3874118714809498E-3</v>
      </c>
      <c r="D71" s="57">
        <f>(LN(US!D245)-LN(US!D244))</f>
        <v>1.3626650662445172E-2</v>
      </c>
      <c r="E71" s="57">
        <f>(LN(US!L245)-LN(US!L244)+LN(US!M245)-LN(US!M244))</f>
        <v>-1.1924087631047797E-3</v>
      </c>
      <c r="F71" s="57">
        <f>(LN(US!F245)-LN(US!F244))</f>
        <v>5.5713899221725427E-3</v>
      </c>
      <c r="G71" s="57">
        <f>(LN(US!G245)-LN(US!G244))</f>
        <v>1.7250971899862577E-2</v>
      </c>
      <c r="H71" s="57">
        <f>(LN(US!K245)-LN(US!K244))</f>
        <v>-3.5421094673804276E-4</v>
      </c>
      <c r="I71" s="58">
        <f>((US!I245/100 + 1)^(1/4) - 1)</f>
        <v>1.2874240186884878E-2</v>
      </c>
      <c r="J71" s="59">
        <f>((US!H245/100 + 1)^(1/4) - 1)</f>
        <v>1.1910514794940097E-2</v>
      </c>
      <c r="K71">
        <f>'EU and others'!HN78</f>
        <v>6.9560775595864125E-3</v>
      </c>
      <c r="L71">
        <f>'EU and others'!HO78</f>
        <v>8.6018215752380056E-3</v>
      </c>
      <c r="M71">
        <f>'EU and others'!HP78</f>
        <v>6.1377647682997862E-3</v>
      </c>
      <c r="N71">
        <f>'EU and others'!HQ78</f>
        <v>5.0014396284156605E-3</v>
      </c>
      <c r="O71">
        <f>'EU and others'!HR78</f>
        <v>3.7163381828236798E-3</v>
      </c>
      <c r="P71">
        <f>'EU and others'!HS78</f>
        <v>1.2370101507598652E-2</v>
      </c>
      <c r="Q71">
        <f>'EU and others'!HT78</f>
        <v>9.2594072576355681E-3</v>
      </c>
      <c r="R71">
        <f>(('EU and others'!ET78/100 + 1)^(1/4) - 1)</f>
        <v>8.3062223384755551E-3</v>
      </c>
      <c r="S71" s="52">
        <f>(('EU and others'!FE78/100 + 1)^(1/4) - 1)</f>
        <v>9.8604946075158129E-3</v>
      </c>
      <c r="T71" s="52">
        <f>'EU and others'!HU78</f>
        <v>-1.7899124094875745E-2</v>
      </c>
      <c r="U71">
        <f>LN('Bond Portfolio data'!EJ150/'Bond Portfolio data'!EJ149)</f>
        <v>4.6488672990652721E-2</v>
      </c>
      <c r="V71">
        <f>LN('Bond Portfolio data'!EB150/'Bond Portfolio data'!EB149)</f>
        <v>1.4744805698854929E-2</v>
      </c>
      <c r="W71">
        <f>LN('Bond Portfolio data'!S150/'Bond Portfolio data'!S149)</f>
        <v>-3.2793212272773847E-2</v>
      </c>
      <c r="X71" s="52">
        <f>LN('Bond Portfolio data'!T150/'Bond Portfolio data'!T149)</f>
        <v>8.5153854425313105E-3</v>
      </c>
      <c r="Y71">
        <f>LN('Bond Portfolio data'!EJ150/'Bond Portfolio data'!EB150)</f>
        <v>-0.95807547765626455</v>
      </c>
      <c r="Z71">
        <f>LN('Bond Portfolio data'!S150/'Bond Portfolio data'!T150)</f>
        <v>-0.68287108362047222</v>
      </c>
      <c r="AA71" s="52">
        <f>LN('Bond Portfolio data'!EJ150/'Bond Portfolio data'!S150)</f>
        <v>1.2617396298932224</v>
      </c>
      <c r="AB71">
        <f>LN('Bond Portfolio data'!F150/'Bond Portfolio data'!F149)</f>
        <v>-3.2048593497810501E-2</v>
      </c>
      <c r="AC71">
        <f>LN('Bond Portfolio data'!G150/'Bond Portfolio data'!G149)</f>
        <v>1.1517143569111907E-2</v>
      </c>
      <c r="AD71">
        <f>LN('Bond Portfolio data'!W150/'Bond Portfolio data'!W149)</f>
        <v>-3.3202051970612816E-2</v>
      </c>
      <c r="AE71" s="52">
        <f>LN('Bond Portfolio data'!X150/'Bond Portfolio data'!X149)</f>
        <v>2.2461168796014592E-3</v>
      </c>
      <c r="AF71">
        <f>LN('Bond Portfolio data'!F150/'Bond Portfolio data'!G150)</f>
        <v>-1.3299602554029781</v>
      </c>
      <c r="AG71" s="52">
        <f>LN('Bond Portfolio data'!W150/'Bond Portfolio data'!X150)</f>
        <v>1.0110572622892245E-2</v>
      </c>
      <c r="AH71">
        <f>'EU and others'!HV78/100</f>
        <v>1.0261542155931896E-2</v>
      </c>
      <c r="AI71" s="52">
        <f>LN(US!E245)-LN(US!E244)</f>
        <v>8.3942666075440542E-3</v>
      </c>
      <c r="AJ71" s="63">
        <f>LN(estimation_level!AJ71/estimation_level!AJ70)</f>
        <v>2.2429245164088561E-3</v>
      </c>
      <c r="AK71" s="63">
        <f>LN(estimation_level!AK71/estimation_level!AK70)</f>
        <v>1.3166179503697163E-3</v>
      </c>
      <c r="AM71">
        <f>LN('Bond Portfolio data'!EJ150/'Bond Portfolio data'!F150)</f>
        <v>2.2985643025132982</v>
      </c>
      <c r="AN71">
        <f>LN('Bond Portfolio data'!EB150/'Bond Portfolio data'!G150)</f>
        <v>1.9266795247665844</v>
      </c>
    </row>
    <row r="72" spans="1:40" x14ac:dyDescent="0.25">
      <c r="A72" t="s">
        <v>439</v>
      </c>
      <c r="B72" s="57">
        <f>(LN(US!B246)-LN(US!B245))</f>
        <v>6.7031402337978108E-3</v>
      </c>
      <c r="C72" s="57">
        <f>(LN(US!C246)-LN(US!C245))</f>
        <v>4.4391875346665444E-3</v>
      </c>
      <c r="D72" s="57">
        <f>(LN(US!D246)-LN(US!D245))</f>
        <v>-6.2256426702917977E-3</v>
      </c>
      <c r="E72" s="57">
        <f>(LN(US!L246)-LN(US!L245)+LN(US!M246)-LN(US!M245))</f>
        <v>-7.1230522336662716E-4</v>
      </c>
      <c r="F72" s="57">
        <f>(LN(US!F246)-LN(US!F245))</f>
        <v>3.4612950207124626E-3</v>
      </c>
      <c r="G72" s="57">
        <f>(LN(US!G246)-LN(US!G245))</f>
        <v>1.7798833920576129E-2</v>
      </c>
      <c r="H72" s="57">
        <f>(LN(US!K246)-LN(US!K245))</f>
        <v>3.2041639897117946E-3</v>
      </c>
      <c r="I72" s="58">
        <f>((US!I246/100 + 1)^(1/4) - 1)</f>
        <v>1.2440904306496137E-2</v>
      </c>
      <c r="J72" s="59">
        <f>((US!H246/100 + 1)^(1/4) - 1)</f>
        <v>1.1620859544202888E-2</v>
      </c>
      <c r="K72">
        <f>'EU and others'!HN79</f>
        <v>4.8763724115064118E-3</v>
      </c>
      <c r="L72">
        <f>'EU and others'!HO79</f>
        <v>3.8540122087969645E-3</v>
      </c>
      <c r="M72">
        <f>'EU and others'!HP79</f>
        <v>-4.2181650959056466E-3</v>
      </c>
      <c r="N72">
        <f>'EU and others'!HQ79</f>
        <v>-2.8419398959620159E-3</v>
      </c>
      <c r="O72">
        <f>'EU and others'!HR79</f>
        <v>2.3091529996035957E-3</v>
      </c>
      <c r="P72">
        <f>'EU and others'!HS79</f>
        <v>3.0163852659613444E-3</v>
      </c>
      <c r="Q72">
        <f>'EU and others'!HT79</f>
        <v>1.3607173107413249E-2</v>
      </c>
      <c r="R72">
        <f>(('EU and others'!ET79/100 + 1)^(1/4) - 1)</f>
        <v>8.8739371452986049E-3</v>
      </c>
      <c r="S72" s="52">
        <f>(('EU and others'!FE79/100 + 1)^(1/4) - 1)</f>
        <v>1.0014581851206295E-2</v>
      </c>
      <c r="T72" s="52">
        <f>'EU and others'!HU79</f>
        <v>-2.1789803697217516E-2</v>
      </c>
      <c r="U72">
        <f>LN('Bond Portfolio data'!EJ151/'Bond Portfolio data'!EJ150)</f>
        <v>5.8147064566801132E-2</v>
      </c>
      <c r="V72">
        <f>LN('Bond Portfolio data'!EB151/'Bond Portfolio data'!EB150)</f>
        <v>3.6525230063555861E-2</v>
      </c>
      <c r="W72">
        <f>LN('Bond Portfolio data'!S151/'Bond Portfolio data'!S150)</f>
        <v>5.0654464134958797E-2</v>
      </c>
      <c r="X72" s="52">
        <f>LN('Bond Portfolio data'!T151/'Bond Portfolio data'!T150)</f>
        <v>7.0463702850068893E-3</v>
      </c>
      <c r="Y72">
        <f>LN('Bond Portfolio data'!EJ151/'Bond Portfolio data'!EB151)</f>
        <v>-0.93645364315301916</v>
      </c>
      <c r="Z72">
        <f>LN('Bond Portfolio data'!S151/'Bond Portfolio data'!T151)</f>
        <v>-0.63926298977052021</v>
      </c>
      <c r="AA72" s="52">
        <f>LN('Bond Portfolio data'!EJ151/'Bond Portfolio data'!S151)</f>
        <v>1.2692322303250647</v>
      </c>
      <c r="AB72">
        <f>LN('Bond Portfolio data'!F151/'Bond Portfolio data'!F150)</f>
        <v>4.8149738612410231E-2</v>
      </c>
      <c r="AC72">
        <f>LN('Bond Portfolio data'!G151/'Bond Portfolio data'!G150)</f>
        <v>1.0772953085734624E-2</v>
      </c>
      <c r="AD72">
        <f>LN('Bond Portfolio data'!W151/'Bond Portfolio data'!W150)</f>
        <v>5.20278344065895E-2</v>
      </c>
      <c r="AE72" s="52">
        <f>LN('Bond Portfolio data'!X151/'Bond Portfolio data'!X150)</f>
        <v>-8.1832365740023205E-4</v>
      </c>
      <c r="AF72">
        <f>LN('Bond Portfolio data'!F151/'Bond Portfolio data'!G151)</f>
        <v>-1.2925834698763026</v>
      </c>
      <c r="AG72" s="52">
        <f>LN('Bond Portfolio data'!W151/'Bond Portfolio data'!X151)</f>
        <v>6.2956730686882081E-2</v>
      </c>
      <c r="AH72">
        <f>'EU and others'!HV79/100</f>
        <v>4.9469274185212466E-3</v>
      </c>
      <c r="AI72" s="52">
        <f>LN(US!E246)-LN(US!E245)</f>
        <v>7.1979745223265112E-3</v>
      </c>
      <c r="AJ72" s="63">
        <f>LN(estimation_level!AJ72/estimation_level!AJ71)</f>
        <v>2.5789528105143963E-3</v>
      </c>
      <c r="AK72" s="63">
        <f>LN(estimation_level!AK72/estimation_level!AK71)</f>
        <v>1.3121668908234485E-3</v>
      </c>
      <c r="AM72">
        <f>LN('Bond Portfolio data'!EJ151/'Bond Portfolio data'!F151)</f>
        <v>2.3085616284676891</v>
      </c>
      <c r="AN72">
        <f>LN('Bond Portfolio data'!EB151/'Bond Portfolio data'!G151)</f>
        <v>1.9524318017444056</v>
      </c>
    </row>
    <row r="73" spans="1:40" x14ac:dyDescent="0.25">
      <c r="A73" t="s">
        <v>440</v>
      </c>
      <c r="B73" s="57">
        <f>(LN(US!B247)-LN(US!B246))</f>
        <v>3.5616119011763203E-3</v>
      </c>
      <c r="C73" s="57">
        <f>(LN(US!C247)-LN(US!C246))</f>
        <v>1.2505584479285403E-3</v>
      </c>
      <c r="D73" s="57">
        <f>(LN(US!D247)-LN(US!D246))</f>
        <v>-2.0102134165629337E-2</v>
      </c>
      <c r="E73" s="57">
        <f>(LN(US!L247)-LN(US!L246)+LN(US!M247)-LN(US!M246))</f>
        <v>-1.5288345947084281E-4</v>
      </c>
      <c r="F73" s="57">
        <f>(LN(US!F247)-LN(US!F246))</f>
        <v>4.3481220704508772E-3</v>
      </c>
      <c r="G73" s="57">
        <f>(LN(US!G247)-LN(US!G246))</f>
        <v>4.4504849208450992E-2</v>
      </c>
      <c r="H73" s="57">
        <f>(LN(US!K247)-LN(US!K246))</f>
        <v>1.0785117092919627E-2</v>
      </c>
      <c r="I73" s="58">
        <f>((US!I247/100 + 1)^(1/4) - 1)</f>
        <v>1.1064990499148664E-2</v>
      </c>
      <c r="J73" s="59">
        <f>((US!H247/100 + 1)^(1/4) - 1)</f>
        <v>1.0483974078512981E-2</v>
      </c>
      <c r="K73">
        <f>'EU and others'!HN80</f>
        <v>7.2264010042576536E-3</v>
      </c>
      <c r="L73">
        <f>'EU and others'!HO80</f>
        <v>6.2456785776326025E-3</v>
      </c>
      <c r="M73">
        <f>'EU and others'!HP80</f>
        <v>1.3834508795439565E-2</v>
      </c>
      <c r="N73">
        <f>'EU and others'!HQ80</f>
        <v>5.6093868247180578E-3</v>
      </c>
      <c r="O73">
        <f>'EU and others'!HR80</f>
        <v>4.6441232789956304E-3</v>
      </c>
      <c r="P73">
        <f>'EU and others'!HS80</f>
        <v>1.6918177833266042E-2</v>
      </c>
      <c r="Q73">
        <f>'EU and others'!HT80</f>
        <v>6.9799525602718057E-3</v>
      </c>
      <c r="R73">
        <f>(('EU and others'!ET80/100 + 1)^(1/4) - 1)</f>
        <v>9.0895187464232752E-3</v>
      </c>
      <c r="S73" s="52">
        <f>(('EU and others'!FE80/100 + 1)^(1/4) - 1)</f>
        <v>9.6885492053193634E-3</v>
      </c>
      <c r="T73" s="52">
        <f>'EU and others'!HU80</f>
        <v>-4.3306457268336179E-2</v>
      </c>
      <c r="U73">
        <f>LN('Bond Portfolio data'!EJ152/'Bond Portfolio data'!EJ151)</f>
        <v>0.10489273632840859</v>
      </c>
      <c r="V73">
        <f>LN('Bond Portfolio data'!EB152/'Bond Portfolio data'!EB151)</f>
        <v>5.9469653723186418E-2</v>
      </c>
      <c r="W73">
        <f>LN('Bond Portfolio data'!S152/'Bond Portfolio data'!S151)</f>
        <v>4.2747445395951308E-2</v>
      </c>
      <c r="X73" s="52">
        <f>LN('Bond Portfolio data'!T152/'Bond Portfolio data'!T151)</f>
        <v>1.5463157806708035E-2</v>
      </c>
      <c r="Y73">
        <f>LN('Bond Portfolio data'!EJ152/'Bond Portfolio data'!EB152)</f>
        <v>-0.89103056054779683</v>
      </c>
      <c r="Z73">
        <f>LN('Bond Portfolio data'!S152/'Bond Portfolio data'!T152)</f>
        <v>-0.61197870218127703</v>
      </c>
      <c r="AA73" s="52">
        <f>LN('Bond Portfolio data'!EJ152/'Bond Portfolio data'!S152)</f>
        <v>1.3313775212575221</v>
      </c>
      <c r="AB73">
        <f>LN('Bond Portfolio data'!F152/'Bond Portfolio data'!F151)</f>
        <v>4.2771087894637218E-2</v>
      </c>
      <c r="AC73">
        <f>LN('Bond Portfolio data'!G152/'Bond Portfolio data'!G151)</f>
        <v>4.3151032432406027E-2</v>
      </c>
      <c r="AD73">
        <f>LN('Bond Portfolio data'!W152/'Bond Portfolio data'!W151)</f>
        <v>4.2734506815785396E-2</v>
      </c>
      <c r="AE73" s="52">
        <f>LN('Bond Portfolio data'!X152/'Bond Portfolio data'!X151)</f>
        <v>-4.5980750257550961E-2</v>
      </c>
      <c r="AF73">
        <f>LN('Bond Portfolio data'!F152/'Bond Portfolio data'!G152)</f>
        <v>-1.2929634144140711</v>
      </c>
      <c r="AG73" s="52">
        <f>LN('Bond Portfolio data'!W152/'Bond Portfolio data'!X152)</f>
        <v>0.15167198776021815</v>
      </c>
      <c r="AH73">
        <f>'EU and others'!HV80/100</f>
        <v>5.723673951294566E-3</v>
      </c>
      <c r="AI73" s="52">
        <f>LN(US!E247)-LN(US!E246)</f>
        <v>4.021955726685178E-3</v>
      </c>
      <c r="AJ73" s="63">
        <f>LN(estimation_level!AJ73/estimation_level!AJ72)</f>
        <v>2.5359954473300173E-3</v>
      </c>
      <c r="AK73" s="63">
        <f>LN(estimation_level!AK73/estimation_level!AK72)</f>
        <v>1.2768555087439854E-3</v>
      </c>
      <c r="AM73">
        <f>LN('Bond Portfolio data'!EJ152/'Bond Portfolio data'!F152)</f>
        <v>2.3706832769014601</v>
      </c>
      <c r="AN73">
        <f>LN('Bond Portfolio data'!EB152/'Bond Portfolio data'!G152)</f>
        <v>1.9687504230351858</v>
      </c>
    </row>
    <row r="74" spans="1:40" x14ac:dyDescent="0.25">
      <c r="A74" t="s">
        <v>441</v>
      </c>
      <c r="B74" s="57">
        <f>(LN(US!B248)-LN(US!B247))</f>
        <v>-6.8471184103451321E-3</v>
      </c>
      <c r="C74" s="57">
        <f>(LN(US!C248)-LN(US!C247))</f>
        <v>-2.0652548199020515E-3</v>
      </c>
      <c r="D74" s="57">
        <f>(LN(US!D248)-LN(US!D247))</f>
        <v>-3.4243102079528853E-2</v>
      </c>
      <c r="E74" s="57">
        <f>(LN(US!L248)-LN(US!L247)+LN(US!M248)-LN(US!M247))</f>
        <v>-7.4181928822447674E-4</v>
      </c>
      <c r="F74" s="57">
        <f>(LN(US!F248)-LN(US!F247))</f>
        <v>5.7005732776600482E-3</v>
      </c>
      <c r="G74" s="57">
        <f>(LN(US!G248)-LN(US!G247))</f>
        <v>3.6690592882220763E-2</v>
      </c>
      <c r="H74" s="57">
        <f>(LN(US!K248)-LN(US!K247))</f>
        <v>9.6223906560197747E-3</v>
      </c>
      <c r="I74" s="58">
        <f>((US!I248/100 + 1)^(1/4) - 1)</f>
        <v>7.856917306438671E-3</v>
      </c>
      <c r="J74" s="59">
        <f>((US!H248/100 + 1)^(1/4) - 1)</f>
        <v>9.0270317968861313E-3</v>
      </c>
      <c r="K74">
        <f>'EU and others'!HN81</f>
        <v>5.0642986839281208E-3</v>
      </c>
      <c r="L74">
        <f>'EU and others'!HO81</f>
        <v>3.0559375022240487E-3</v>
      </c>
      <c r="M74">
        <f>'EU and others'!HP81</f>
        <v>4.6263114460511562E-3</v>
      </c>
      <c r="N74">
        <f>'EU and others'!HQ81</f>
        <v>3.7921524194383079E-3</v>
      </c>
      <c r="O74">
        <f>'EU and others'!HR81</f>
        <v>4.6171417353932454E-3</v>
      </c>
      <c r="P74">
        <f>'EU and others'!HS81</f>
        <v>1.7168359228096512E-2</v>
      </c>
      <c r="Q74">
        <f>'EU and others'!HT81</f>
        <v>1.1135463544249668E-2</v>
      </c>
      <c r="R74">
        <f>(('EU and others'!ET81/100 + 1)^(1/4) - 1)</f>
        <v>8.8468887597221713E-3</v>
      </c>
      <c r="S74" s="52">
        <f>(('EU and others'!FE81/100 + 1)^(1/4) - 1)</f>
        <v>9.2251994299603624E-3</v>
      </c>
      <c r="T74" s="52">
        <f>'EU and others'!HU81</f>
        <v>-3.4857215809315729E-2</v>
      </c>
      <c r="U74">
        <f>LN('Bond Portfolio data'!EJ153/'Bond Portfolio data'!EJ152)</f>
        <v>7.5554133766683629E-2</v>
      </c>
      <c r="V74">
        <f>LN('Bond Portfolio data'!EB153/'Bond Portfolio data'!EB152)</f>
        <v>4.9539114153789691E-2</v>
      </c>
      <c r="W74">
        <f>LN('Bond Portfolio data'!S153/'Bond Portfolio data'!S152)</f>
        <v>0.13348369511311972</v>
      </c>
      <c r="X74" s="52">
        <f>LN('Bond Portfolio data'!T153/'Bond Portfolio data'!T152)</f>
        <v>1.9408909085811776E-2</v>
      </c>
      <c r="Y74">
        <f>LN('Bond Portfolio data'!EJ153/'Bond Portfolio data'!EB153)</f>
        <v>-0.86501554093490307</v>
      </c>
      <c r="Z74">
        <f>LN('Bond Portfolio data'!S153/'Bond Portfolio data'!T153)</f>
        <v>-0.49790391615396906</v>
      </c>
      <c r="AA74" s="52">
        <f>LN('Bond Portfolio data'!EJ153/'Bond Portfolio data'!S153)</f>
        <v>1.2734479599110859</v>
      </c>
      <c r="AB74">
        <f>LN('Bond Portfolio data'!F153/'Bond Portfolio data'!F152)</f>
        <v>5.7706642722154922E-2</v>
      </c>
      <c r="AC74">
        <f>LN('Bond Portfolio data'!G153/'Bond Portfolio data'!G152)</f>
        <v>5.9493432596280302E-2</v>
      </c>
      <c r="AD74">
        <f>LN('Bond Portfolio data'!W153/'Bond Portfolio data'!W152)</f>
        <v>0.17264494242538597</v>
      </c>
      <c r="AE74" s="52">
        <f>LN('Bond Portfolio data'!X153/'Bond Portfolio data'!X152)</f>
        <v>-8.0311125317703819E-2</v>
      </c>
      <c r="AF74">
        <f>LN('Bond Portfolio data'!F153/'Bond Portfolio data'!G153)</f>
        <v>-1.2947502042881966</v>
      </c>
      <c r="AG74" s="52">
        <f>LN('Bond Portfolio data'!W153/'Bond Portfolio data'!X153)</f>
        <v>0.40462805550330794</v>
      </c>
      <c r="AH74">
        <f>'EU and others'!HV81/100</f>
        <v>3.4564323539764143E-3</v>
      </c>
      <c r="AI74" s="52">
        <f>LN(US!E248)-LN(US!E247)</f>
        <v>4.1413549124760252E-3</v>
      </c>
      <c r="AJ74" s="63">
        <f>LN(estimation_level!AJ74/estimation_level!AJ73)</f>
        <v>2.1935511819493243E-3</v>
      </c>
      <c r="AK74" s="63">
        <f>LN(estimation_level!AK74/estimation_level!AK73)</f>
        <v>1.3193022158600517E-3</v>
      </c>
      <c r="AM74">
        <f>LN('Bond Portfolio data'!EJ153/'Bond Portfolio data'!F153)</f>
        <v>2.3885307679459888</v>
      </c>
      <c r="AN74">
        <f>LN('Bond Portfolio data'!EB153/'Bond Portfolio data'!G153)</f>
        <v>1.9587961045926952</v>
      </c>
    </row>
    <row r="75" spans="1:40" x14ac:dyDescent="0.25">
      <c r="A75" t="s">
        <v>442</v>
      </c>
      <c r="B75" s="57">
        <f>(LN(US!B249)-LN(US!B248))</f>
        <v>4.9509529025719701E-3</v>
      </c>
      <c r="C75" s="57">
        <f>(LN(US!C249)-LN(US!C248))</f>
        <v>1.6783442955734529E-3</v>
      </c>
      <c r="D75" s="57">
        <f>(LN(US!D249)-LN(US!D248))</f>
        <v>-1.7996117019890789E-2</v>
      </c>
      <c r="E75" s="57">
        <f>(LN(US!L249)-LN(US!L248)+LN(US!M249)-LN(US!M248))</f>
        <v>-2.2476876015371516E-3</v>
      </c>
      <c r="F75" s="57">
        <f>(LN(US!F249)-LN(US!F248))</f>
        <v>4.8503722737827104E-3</v>
      </c>
      <c r="G75" s="57">
        <f>(LN(US!G249)-LN(US!G248))</f>
        <v>5.414021794990731E-2</v>
      </c>
      <c r="H75" s="57">
        <f>(LN(US!K249)-LN(US!K248))</f>
        <v>6.3075438278215046E-4</v>
      </c>
      <c r="I75" s="58">
        <f>((US!I249/100 + 1)^(1/4) - 1)</f>
        <v>5.1845412595541429E-3</v>
      </c>
      <c r="J75" s="59">
        <f>((US!H249/100 + 1)^(1/4) - 1)</f>
        <v>9.5862720258093059E-3</v>
      </c>
      <c r="K75">
        <f>'EU and others'!HN82</f>
        <v>-2.223320902905509E-3</v>
      </c>
      <c r="L75">
        <f>'EU and others'!HO82</f>
        <v>-3.500393538697934E-3</v>
      </c>
      <c r="M75">
        <f>'EU and others'!HP82</f>
        <v>-1.2894086049898388E-2</v>
      </c>
      <c r="N75">
        <f>'EU and others'!HQ82</f>
        <v>-2.9923503540134181E-4</v>
      </c>
      <c r="O75">
        <f>'EU and others'!HR82</f>
        <v>4.8239076234809714E-3</v>
      </c>
      <c r="P75">
        <f>'EU and others'!HS82</f>
        <v>2.8379282075445177E-2</v>
      </c>
      <c r="Q75">
        <f>'EU and others'!HT82</f>
        <v>8.3930665925197861E-3</v>
      </c>
      <c r="R75">
        <f>(('EU and others'!ET82/100 + 1)^(1/4) - 1)</f>
        <v>9.1981263149027992E-3</v>
      </c>
      <c r="S75" s="52">
        <f>(('EU and others'!FE82/100 + 1)^(1/4) - 1)</f>
        <v>9.9202857206530659E-3</v>
      </c>
      <c r="T75" s="52">
        <f>'EU and others'!HU82</f>
        <v>-2.464999770382716E-2</v>
      </c>
      <c r="U75">
        <f>LN('Bond Portfolio data'!EJ154/'Bond Portfolio data'!EJ153)</f>
        <v>4.5902512170323123E-2</v>
      </c>
      <c r="V75">
        <f>LN('Bond Portfolio data'!EB154/'Bond Portfolio data'!EB153)</f>
        <v>2.7837922624507266E-2</v>
      </c>
      <c r="W75">
        <f>LN('Bond Portfolio data'!S154/'Bond Portfolio data'!S153)</f>
        <v>5.7071553814552797E-2</v>
      </c>
      <c r="X75" s="52">
        <f>LN('Bond Portfolio data'!T154/'Bond Portfolio data'!T153)</f>
        <v>3.3735219765922468E-2</v>
      </c>
      <c r="Y75">
        <f>LN('Bond Portfolio data'!EJ154/'Bond Portfolio data'!EB154)</f>
        <v>-0.84695095138908738</v>
      </c>
      <c r="Z75">
        <f>LN('Bond Portfolio data'!S154/'Bond Portfolio data'!T154)</f>
        <v>-0.47456758210533856</v>
      </c>
      <c r="AA75" s="52">
        <f>LN('Bond Portfolio data'!EJ154/'Bond Portfolio data'!S154)</f>
        <v>1.2622789182668561</v>
      </c>
      <c r="AB75">
        <f>LN('Bond Portfolio data'!F154/'Bond Portfolio data'!F153)</f>
        <v>8.9706640161556966E-2</v>
      </c>
      <c r="AC75">
        <f>LN('Bond Portfolio data'!G154/'Bond Portfolio data'!G153)</f>
        <v>4.4858890095677154E-3</v>
      </c>
      <c r="AD75">
        <f>LN('Bond Portfolio data'!W154/'Bond Portfolio data'!W153)</f>
        <v>4.0755582613779685E-2</v>
      </c>
      <c r="AE75" s="52">
        <f>LN('Bond Portfolio data'!X154/'Bond Portfolio data'!X153)</f>
        <v>0.10784945487857436</v>
      </c>
      <c r="AF75">
        <f>LN('Bond Portfolio data'!F154/'Bond Portfolio data'!G154)</f>
        <v>-1.2095294531362073</v>
      </c>
      <c r="AG75" s="52">
        <f>LN('Bond Portfolio data'!W154/'Bond Portfolio data'!X154)</f>
        <v>0.33753418323851325</v>
      </c>
      <c r="AH75">
        <f>'EU and others'!HV82/100</f>
        <v>5.5862039422723562E-3</v>
      </c>
      <c r="AI75" s="52">
        <f>LN(US!E249)-LN(US!E248)</f>
        <v>7.7611322593664767E-3</v>
      </c>
      <c r="AJ75" s="63">
        <f>LN(estimation_level!AJ75/estimation_level!AJ74)</f>
        <v>2.192037793478378E-3</v>
      </c>
      <c r="AK75" s="63">
        <f>LN(estimation_level!AK75/estimation_level!AK74)</f>
        <v>1.2601306214188519E-3</v>
      </c>
      <c r="AM75">
        <f>LN('Bond Portfolio data'!EJ154/'Bond Portfolio data'!F154)</f>
        <v>2.3447266399547546</v>
      </c>
      <c r="AN75">
        <f>LN('Bond Portfolio data'!EB154/'Bond Portfolio data'!G154)</f>
        <v>1.9821481382076349</v>
      </c>
    </row>
    <row r="76" spans="1:40" x14ac:dyDescent="0.25">
      <c r="A76" t="s">
        <v>443</v>
      </c>
      <c r="B76" s="57">
        <f>(LN(US!B250)-LN(US!B249))</f>
        <v>-4.8099238604280004E-3</v>
      </c>
      <c r="C76" s="57">
        <f>(LN(US!C250)-LN(US!C249))</f>
        <v>-7.2499446172411552E-3</v>
      </c>
      <c r="D76" s="57">
        <f>(LN(US!D250)-LN(US!D249))</f>
        <v>-2.8219410054138194E-2</v>
      </c>
      <c r="E76" s="57">
        <f>(LN(US!L250)-LN(US!L249)+LN(US!M250)-LN(US!M249))</f>
        <v>-7.1793361177707737E-3</v>
      </c>
      <c r="F76" s="57">
        <f>(LN(US!F250)-LN(US!F249))</f>
        <v>6.8254840455086452E-3</v>
      </c>
      <c r="G76" s="57">
        <f>(LN(US!G250)-LN(US!G249))</f>
        <v>2.9332891954470419E-2</v>
      </c>
      <c r="H76" s="57">
        <f>(LN(US!K250)-LN(US!K249))</f>
        <v>8.5168090368874516E-3</v>
      </c>
      <c r="I76" s="58">
        <f>((US!I250/100 + 1)^(1/4) - 1)</f>
        <v>4.8151102951639047E-3</v>
      </c>
      <c r="J76" s="59">
        <f>((US!H250/100 + 1)^(1/4) - 1)</f>
        <v>9.5133803411333595E-3</v>
      </c>
      <c r="K76">
        <f>'EU and others'!HN83</f>
        <v>-5.7378730771802059E-3</v>
      </c>
      <c r="L76">
        <f>'EU and others'!HO83</f>
        <v>-2.5157694133734511E-3</v>
      </c>
      <c r="M76">
        <f>'EU and others'!HP83</f>
        <v>-1.298085439218743E-2</v>
      </c>
      <c r="N76">
        <f>'EU and others'!HQ83</f>
        <v>-1.2270942630531359E-3</v>
      </c>
      <c r="O76">
        <f>'EU and others'!HR83</f>
        <v>1.4395621636114906E-3</v>
      </c>
      <c r="P76">
        <f>'EU and others'!HS83</f>
        <v>3.5111882421095274E-2</v>
      </c>
      <c r="Q76">
        <f>'EU and others'!HT83</f>
        <v>5.0494732252582396E-3</v>
      </c>
      <c r="R76">
        <f>(('EU and others'!ET83/100 + 1)^(1/4) - 1)</f>
        <v>9.2884788078166913E-3</v>
      </c>
      <c r="S76" s="52">
        <f>(('EU and others'!FE83/100 + 1)^(1/4) - 1)</f>
        <v>9.7870601387868295E-3</v>
      </c>
      <c r="T76" s="52">
        <f>'EU and others'!HU83</f>
        <v>3.2815278755696994E-2</v>
      </c>
      <c r="U76">
        <f>LN('Bond Portfolio data'!EJ155/'Bond Portfolio data'!EJ154)</f>
        <v>7.2172026586864349E-2</v>
      </c>
      <c r="V76">
        <f>LN('Bond Portfolio data'!EB155/'Bond Portfolio data'!EB154)</f>
        <v>-2.7112272985690886E-2</v>
      </c>
      <c r="W76">
        <f>LN('Bond Portfolio data'!S155/'Bond Portfolio data'!S154)</f>
        <v>0.2694808195840025</v>
      </c>
      <c r="X76" s="52">
        <f>LN('Bond Portfolio data'!T155/'Bond Portfolio data'!T154)</f>
        <v>3.365960740476738E-2</v>
      </c>
      <c r="Y76">
        <f>LN('Bond Portfolio data'!EJ155/'Bond Portfolio data'!EB155)</f>
        <v>-0.74766665181653214</v>
      </c>
      <c r="Z76">
        <f>LN('Bond Portfolio data'!S155/'Bond Portfolio data'!T155)</f>
        <v>-0.23874636992610346</v>
      </c>
      <c r="AA76" s="52">
        <f>LN('Bond Portfolio data'!EJ155/'Bond Portfolio data'!S155)</f>
        <v>1.0649701252697181</v>
      </c>
      <c r="AB76">
        <f>LN('Bond Portfolio data'!F155/'Bond Portfolio data'!F154)</f>
        <v>0.16880560461033542</v>
      </c>
      <c r="AC76">
        <f>LN('Bond Portfolio data'!G155/'Bond Portfolio data'!G154)</f>
        <v>5.2140925124701858E-2</v>
      </c>
      <c r="AD76">
        <f>LN('Bond Portfolio data'!W155/'Bond Portfolio data'!W154)</f>
        <v>0.31738184532833658</v>
      </c>
      <c r="AE76" s="52">
        <f>LN('Bond Portfolio data'!X155/'Bond Portfolio data'!X154)</f>
        <v>-1.2272095150129335E-2</v>
      </c>
      <c r="AF76">
        <f>LN('Bond Portfolio data'!F155/'Bond Portfolio data'!G155)</f>
        <v>-1.0928647736505739</v>
      </c>
      <c r="AG76" s="52">
        <f>LN('Bond Portfolio data'!W155/'Bond Portfolio data'!X155)</f>
        <v>0.66718812371697922</v>
      </c>
      <c r="AH76">
        <f>'EU and others'!HV83/100</f>
        <v>2.5761146146711998E-3</v>
      </c>
      <c r="AI76" s="52">
        <f>LN(US!E250)-LN(US!E249)</f>
        <v>1.3753721946855535E-2</v>
      </c>
      <c r="AJ76" s="63">
        <f>LN(estimation_level!AJ76/estimation_level!AJ75)</f>
        <v>2.4365347602905E-3</v>
      </c>
      <c r="AK76" s="63">
        <f>LN(estimation_level!AK76/estimation_level!AK75)</f>
        <v>1.2315927671742687E-3</v>
      </c>
      <c r="AM76">
        <f>LN('Bond Portfolio data'!EJ155/'Bond Portfolio data'!F155)</f>
        <v>2.248093061931284</v>
      </c>
      <c r="AN76">
        <f>LN('Bond Portfolio data'!EB155/'Bond Portfolio data'!G155)</f>
        <v>1.9028949400972421</v>
      </c>
    </row>
    <row r="77" spans="1:40" x14ac:dyDescent="0.25">
      <c r="A77" t="s">
        <v>444</v>
      </c>
      <c r="B77" s="57">
        <f>(LN(US!B251)-LN(US!B250))</f>
        <v>-2.1352351498766353E-2</v>
      </c>
      <c r="C77" s="57">
        <f>(LN(US!C251)-LN(US!C250))</f>
        <v>-1.2106855839862263E-2</v>
      </c>
      <c r="D77" s="57">
        <f>(LN(US!D251)-LN(US!D250))</f>
        <v>-9.3149274708141938E-2</v>
      </c>
      <c r="E77" s="57">
        <f>(LN(US!L251)-LN(US!L250)+LN(US!M251)-LN(US!M250))</f>
        <v>-1.3950689655594317E-2</v>
      </c>
      <c r="F77" s="57">
        <f>(LN(US!F251)-LN(US!F250))</f>
        <v>1.4236447704458755E-3</v>
      </c>
      <c r="G77" s="57">
        <f>(LN(US!G251)-LN(US!G250))</f>
        <v>-0.12912631246325201</v>
      </c>
      <c r="H77" s="57">
        <f>(LN(US!K251)-LN(US!K250))</f>
        <v>1.0692178090719651E-2</v>
      </c>
      <c r="I77" s="58">
        <f>((US!I251/100 + 1)^(1/4) - 1)</f>
        <v>1.2725687915129402E-3</v>
      </c>
      <c r="J77" s="59">
        <f>((US!H251/100 + 1)^(1/4) - 1)</f>
        <v>8.0278129323012593E-3</v>
      </c>
      <c r="K77">
        <f>'EU and others'!HN84</f>
        <v>-1.6122463639432531E-2</v>
      </c>
      <c r="L77">
        <f>'EU and others'!HO84</f>
        <v>-4.5371211454266593E-3</v>
      </c>
      <c r="M77">
        <f>'EU and others'!HP84</f>
        <v>-2.7940459628124466E-2</v>
      </c>
      <c r="N77">
        <f>'EU and others'!HQ84</f>
        <v>-1.2328084861474247E-2</v>
      </c>
      <c r="O77">
        <f>'EU and others'!HR84</f>
        <v>4.9425658026773659E-3</v>
      </c>
      <c r="P77">
        <f>'EU and others'!HS84</f>
        <v>-7.6612741944942331E-2</v>
      </c>
      <c r="Q77">
        <f>'EU and others'!HT84</f>
        <v>1.294445465995725E-2</v>
      </c>
      <c r="R77">
        <f>(('EU and others'!ET84/100 + 1)^(1/4) - 1)</f>
        <v>7.047380711363127E-3</v>
      </c>
      <c r="S77" s="52">
        <f>(('EU and others'!FE84/100 + 1)^(1/4) - 1)</f>
        <v>8.5454861714668873E-3</v>
      </c>
      <c r="T77" s="52">
        <f>'EU and others'!HU84</f>
        <v>7.195855704686184E-2</v>
      </c>
      <c r="U77">
        <f>LN('Bond Portfolio data'!EJ156/'Bond Portfolio data'!EJ155)</f>
        <v>6.9221970491481835E-2</v>
      </c>
      <c r="V77">
        <f>LN('Bond Portfolio data'!EB156/'Bond Portfolio data'!EB155)</f>
        <v>-4.8572786909097431E-3</v>
      </c>
      <c r="W77">
        <f>LN('Bond Portfolio data'!S156/'Bond Portfolio data'!S155)</f>
        <v>0.3393828811898485</v>
      </c>
      <c r="X77" s="52">
        <f>LN('Bond Portfolio data'!T156/'Bond Portfolio data'!T155)</f>
        <v>5.6437064312262746E-2</v>
      </c>
      <c r="Y77">
        <f>LN('Bond Portfolio data'!EJ156/'Bond Portfolio data'!EB156)</f>
        <v>-0.67358740263414074</v>
      </c>
      <c r="Z77">
        <f>LN('Bond Portfolio data'!S156/'Bond Portfolio data'!T156)</f>
        <v>4.4199446951482223E-2</v>
      </c>
      <c r="AA77" s="52">
        <f>LN('Bond Portfolio data'!EJ156/'Bond Portfolio data'!S156)</f>
        <v>0.79480921457135145</v>
      </c>
      <c r="AB77">
        <f>LN('Bond Portfolio data'!F156/'Bond Portfolio data'!F155)</f>
        <v>0.299078623493294</v>
      </c>
      <c r="AC77">
        <f>LN('Bond Portfolio data'!G156/'Bond Portfolio data'!G155)</f>
        <v>6.8798384302010435E-2</v>
      </c>
      <c r="AD77">
        <f>LN('Bond Portfolio data'!W156/'Bond Portfolio data'!W155)</f>
        <v>0.35667647087356574</v>
      </c>
      <c r="AE77" s="52">
        <f>LN('Bond Portfolio data'!X156/'Bond Portfolio data'!X155)</f>
        <v>2.3989856802956039E-2</v>
      </c>
      <c r="AF77">
        <f>LN('Bond Portfolio data'!F156/'Bond Portfolio data'!G156)</f>
        <v>-0.8625845344592904</v>
      </c>
      <c r="AG77" s="52">
        <f>LN('Bond Portfolio data'!W156/'Bond Portfolio data'!X156)</f>
        <v>0.99987473778758884</v>
      </c>
      <c r="AH77">
        <f>'EU and others'!HV84/100</f>
        <v>9.906491089827817E-3</v>
      </c>
      <c r="AI77" s="52">
        <f>LN(US!E251)-LN(US!E250)</f>
        <v>6.5101599700483348E-3</v>
      </c>
      <c r="AJ77" s="63">
        <f>LN(estimation_level!AJ77/estimation_level!AJ76)</f>
        <v>2.3389984423696727E-3</v>
      </c>
      <c r="AK77" s="63">
        <f>LN(estimation_level!AK77/estimation_level!AK76)</f>
        <v>1.1460760395643828E-3</v>
      </c>
      <c r="AM77">
        <f>LN('Bond Portfolio data'!EJ156/'Bond Portfolio data'!F156)</f>
        <v>2.0182364089294715</v>
      </c>
      <c r="AN77">
        <f>LN('Bond Portfolio data'!EB156/'Bond Portfolio data'!G156)</f>
        <v>1.829239277104322</v>
      </c>
    </row>
    <row r="78" spans="1:40" x14ac:dyDescent="0.25">
      <c r="A78" t="s">
        <v>445</v>
      </c>
      <c r="B78" s="57">
        <f>(LN(US!B252)-LN(US!B251))</f>
        <v>-1.3954357408460183E-2</v>
      </c>
      <c r="C78" s="57">
        <f>(LN(US!C252)-LN(US!C251))</f>
        <v>-3.4354369882994007E-3</v>
      </c>
      <c r="D78" s="57">
        <f>(LN(US!D252)-LN(US!D251))</f>
        <v>-0.12239984110401014</v>
      </c>
      <c r="E78" s="57">
        <f>(LN(US!L252)-LN(US!L251)+LN(US!M252)-LN(US!M251))</f>
        <v>-2.4873489757194278E-2</v>
      </c>
      <c r="F78" s="57">
        <f>(LN(US!F252)-LN(US!F251))</f>
        <v>2.4715212428807476E-3</v>
      </c>
      <c r="G78" s="57">
        <f>(LN(US!G252)-LN(US!G251))</f>
        <v>-0.10376232638911276</v>
      </c>
      <c r="H78" s="57">
        <f>(LN(US!K252)-LN(US!K251))</f>
        <v>-2.5217278053337289E-2</v>
      </c>
      <c r="I78" s="58">
        <f>((US!I252/100 + 1)^(1/4) - 1)</f>
        <v>4.4969656854343398E-4</v>
      </c>
      <c r="J78" s="59">
        <f>((US!H252/100 + 1)^(1/4) - 1)</f>
        <v>6.7807204516208142E-3</v>
      </c>
      <c r="K78">
        <f>'EU and others'!HN85</f>
        <v>-2.7531753417663181E-2</v>
      </c>
      <c r="L78">
        <f>'EU and others'!HO85</f>
        <v>-2.9862563944394131E-3</v>
      </c>
      <c r="M78">
        <f>'EU and others'!HP85</f>
        <v>-4.6454556058108006E-2</v>
      </c>
      <c r="N78">
        <f>'EU and others'!HQ85</f>
        <v>-8.9501259357749295E-3</v>
      </c>
      <c r="O78">
        <f>'EU and others'!HR85</f>
        <v>-6.0736214632656151E-4</v>
      </c>
      <c r="P78">
        <f>'EU and others'!HS85</f>
        <v>-6.1275462615331906E-2</v>
      </c>
      <c r="Q78">
        <f>'EU and others'!HT85</f>
        <v>-7.6912827766477637E-4</v>
      </c>
      <c r="R78">
        <f>(('EU and others'!ET85/100 + 1)^(1/4) - 1)</f>
        <v>3.6287515303001783E-3</v>
      </c>
      <c r="S78" s="52">
        <f>(('EU and others'!FE85/100 + 1)^(1/4) - 1)</f>
        <v>8.2201469313418762E-3</v>
      </c>
      <c r="T78" s="52">
        <f>'EU and others'!HU85</f>
        <v>9.8288938892151251E-3</v>
      </c>
      <c r="U78">
        <f>LN('Bond Portfolio data'!EJ157/'Bond Portfolio data'!EJ156)</f>
        <v>2.1632889990249496E-2</v>
      </c>
      <c r="V78">
        <f>LN('Bond Portfolio data'!EB157/'Bond Portfolio data'!EB156)</f>
        <v>1.0186178508913499E-2</v>
      </c>
      <c r="W78">
        <f>LN('Bond Portfolio data'!S157/'Bond Portfolio data'!S156)</f>
        <v>1.2317929886146066E-2</v>
      </c>
      <c r="X78" s="52">
        <f>LN('Bond Portfolio data'!T157/'Bond Portfolio data'!T156)</f>
        <v>8.0549848107932837E-2</v>
      </c>
      <c r="Y78">
        <f>LN('Bond Portfolio data'!EJ157/'Bond Portfolio data'!EB157)</f>
        <v>-0.66214069115280461</v>
      </c>
      <c r="Z78">
        <f>LN('Bond Portfolio data'!S157/'Bond Portfolio data'!T157)</f>
        <v>-2.40324712703044E-2</v>
      </c>
      <c r="AA78" s="52">
        <f>LN('Bond Portfolio data'!EJ157/'Bond Portfolio data'!S157)</f>
        <v>0.80412417467545483</v>
      </c>
      <c r="AB78">
        <f>LN('Bond Portfolio data'!F157/'Bond Portfolio data'!F156)</f>
        <v>9.4620256265718294E-2</v>
      </c>
      <c r="AC78">
        <f>LN('Bond Portfolio data'!G157/'Bond Portfolio data'!G156)</f>
        <v>2.5430178041500148E-2</v>
      </c>
      <c r="AD78">
        <f>LN('Bond Portfolio data'!W157/'Bond Portfolio data'!W156)</f>
        <v>-2.4098140559067761E-2</v>
      </c>
      <c r="AE78" s="52">
        <f>LN('Bond Portfolio data'!X157/'Bond Portfolio data'!X156)</f>
        <v>0.21504852098364796</v>
      </c>
      <c r="AF78">
        <f>LN('Bond Portfolio data'!F157/'Bond Portfolio data'!G157)</f>
        <v>-0.79339445623507232</v>
      </c>
      <c r="AG78" s="52">
        <f>LN('Bond Portfolio data'!W157/'Bond Portfolio data'!X157)</f>
        <v>0.76072807624487326</v>
      </c>
      <c r="AH78">
        <f>'EU and others'!HV85/100</f>
        <v>8.6801150427683847E-3</v>
      </c>
      <c r="AI78" s="52">
        <f>LN(US!E252)-LN(US!E251)</f>
        <v>1.5140546635308283E-3</v>
      </c>
      <c r="AM78">
        <f>LN('Bond Portfolio data'!EJ157/'Bond Portfolio data'!F157)</f>
        <v>1.945249042654003</v>
      </c>
      <c r="AN78">
        <f>LN('Bond Portfolio data'!EB157/'Bond Portfolio data'!G157)</f>
        <v>1.8139952775717352</v>
      </c>
    </row>
    <row r="79" spans="1:40" s="68" customFormat="1" x14ac:dyDescent="0.25">
      <c r="A79" t="s">
        <v>446</v>
      </c>
      <c r="B79" s="57">
        <f>(LN(US!B253)-LN(US!B252))</f>
        <v>-1.3504767006935481E-3</v>
      </c>
      <c r="C79" s="57">
        <f>(LN(US!C253)-LN(US!C252))</f>
        <v>-4.5174364107527509E-3</v>
      </c>
      <c r="D79" s="57">
        <f>(LN(US!D253)-LN(US!D252))</f>
        <v>-6.2390514091048566E-2</v>
      </c>
      <c r="E79" s="57">
        <f>(LN(US!L253)-LN(US!L252)+LN(US!M253)-LN(US!M252))</f>
        <v>-1.27633529135327E-2</v>
      </c>
      <c r="F79" s="57">
        <f>(LN(US!F253)-LN(US!F252))</f>
        <v>-1.6703595155851403E-3</v>
      </c>
      <c r="G79" s="57">
        <f>(LN(US!G253)-LN(US!G252))</f>
        <v>2.0156900909822362E-2</v>
      </c>
      <c r="H79" s="57">
        <f>(LN(US!K253)-LN(US!K252))</f>
        <v>2.4129220129196938E-2</v>
      </c>
      <c r="I79" s="58">
        <f>((US!I253/100 + 1)^(1/4) - 1)</f>
        <v>4.4969656854343398E-4</v>
      </c>
      <c r="J79" s="59">
        <f>((US!H253/100 + 1)^(1/4) - 1)</f>
        <v>8.174225748807995E-3</v>
      </c>
      <c r="K79">
        <f>'EU and others'!HN86</f>
        <v>5.4263106834338574E-3</v>
      </c>
      <c r="L79">
        <f>'EU and others'!HO86</f>
        <v>4.684982532332206E-3</v>
      </c>
      <c r="M79">
        <f>'EU and others'!HP86</f>
        <v>-2.2470872590787495E-2</v>
      </c>
      <c r="N79">
        <f>'EU and others'!HQ86</f>
        <v>-7.8145957639602689E-3</v>
      </c>
      <c r="O79">
        <f>'EU and others'!HR86</f>
        <v>-2.0951433256211544E-3</v>
      </c>
      <c r="P79">
        <f>'EU and others'!HS86</f>
        <v>-1.1727363741206592E-2</v>
      </c>
      <c r="Q79">
        <f>'EU and others'!HT86</f>
        <v>5.0552499280834759E-3</v>
      </c>
      <c r="R79">
        <f>(('EU and others'!ET86/100 + 1)^(1/4) - 1)</f>
        <v>2.6715117826705548E-3</v>
      </c>
      <c r="S79" s="52">
        <f>(('EU and others'!FE86/100 + 1)^(1/4) - 1)</f>
        <v>8.480117567222889E-3</v>
      </c>
      <c r="T79" s="52">
        <f>'EU and others'!HU86</f>
        <v>-2.6937849120486055E-2</v>
      </c>
      <c r="U79">
        <f>LN('Bond Portfolio data'!EJ158/'Bond Portfolio data'!EJ157)</f>
        <v>7.9156490751318656E-2</v>
      </c>
      <c r="V79">
        <f>LN('Bond Portfolio data'!EB158/'Bond Portfolio data'!EB157)</f>
        <v>2.3053187538532811E-2</v>
      </c>
      <c r="W79">
        <f>LN('Bond Portfolio data'!S158/'Bond Portfolio data'!S157)</f>
        <v>3.2531724500642041E-3</v>
      </c>
      <c r="X79" s="52">
        <f>LN('Bond Portfolio data'!T158/'Bond Portfolio data'!T157)</f>
        <v>5.4977801442344744E-2</v>
      </c>
      <c r="Y79">
        <f>LN('Bond Portfolio data'!EJ158/'Bond Portfolio data'!EB158)</f>
        <v>-0.60603738794001882</v>
      </c>
      <c r="Z79">
        <f>LN('Bond Portfolio data'!S158/'Bond Portfolio data'!T158)</f>
        <v>-7.5757100262585086E-2</v>
      </c>
      <c r="AA79" s="52">
        <f>LN('Bond Portfolio data'!EJ158/'Bond Portfolio data'!S158)</f>
        <v>0.88002749297670924</v>
      </c>
      <c r="AB79">
        <f>LN('Bond Portfolio data'!F158/'Bond Portfolio data'!F157)</f>
        <v>2.2757419067441085E-2</v>
      </c>
      <c r="AC79">
        <f>LN('Bond Portfolio data'!G158/'Bond Portfolio data'!G157)</f>
        <v>1.7782705993135983E-2</v>
      </c>
      <c r="AD79">
        <f>LN('Bond Portfolio data'!W158/'Bond Portfolio data'!W157)</f>
        <v>-6.0353910222929004E-3</v>
      </c>
      <c r="AE79" s="52">
        <f>LN('Bond Portfolio data'!X158/'Bond Portfolio data'!X157)</f>
        <v>0.1329433116416289</v>
      </c>
      <c r="AF79">
        <f>LN('Bond Portfolio data'!F158/'Bond Portfolio data'!G158)</f>
        <v>-0.78841974316076713</v>
      </c>
      <c r="AG79" s="52">
        <f>LN('Bond Portfolio data'!W158/'Bond Portfolio data'!X158)</f>
        <v>0.62174937358095161</v>
      </c>
      <c r="AH79">
        <f>'EU and others'!HV86/100</f>
        <v>4.011779291074955E-3</v>
      </c>
      <c r="AI79" s="52">
        <f>LN(US!E253)-LN(US!E252)</f>
        <v>1.8088980149453704E-2</v>
      </c>
      <c r="AJ79" s="69"/>
      <c r="AK79" s="69"/>
      <c r="AL79" s="92"/>
      <c r="AM79">
        <f>LN('Bond Portfolio data'!EJ158/'Bond Portfolio data'!F158)</f>
        <v>2.0016481143378804</v>
      </c>
      <c r="AN79">
        <f>LN('Bond Portfolio data'!EB158/'Bond Portfolio data'!G158)</f>
        <v>1.8192657591171324</v>
      </c>
    </row>
    <row r="80" spans="1:40" x14ac:dyDescent="0.25">
      <c r="A80" s="68" t="s">
        <v>447</v>
      </c>
      <c r="B80" s="57">
        <f>(LN(US!B254)-LN(US!B253))</f>
        <v>3.2616926416793035E-3</v>
      </c>
      <c r="C80" s="57">
        <f>(LN(US!C254)-LN(US!C253))</f>
        <v>6.0491331908600898E-3</v>
      </c>
      <c r="D80" s="57">
        <f>(LN(US!D254)-LN(US!D253))</f>
        <v>-8.7168156482357873E-3</v>
      </c>
      <c r="E80" s="57">
        <f>(LN(US!L254)-LN(US!L253)+LN(US!M254)-LN(US!M253))</f>
        <v>-9.422745661940013E-3</v>
      </c>
      <c r="F80" s="57">
        <f>(LN(US!F254)-LN(US!F253))</f>
        <v>-2.2025549726656379E-4</v>
      </c>
      <c r="G80" s="57">
        <f>(LN(US!G254)-LN(US!G253))</f>
        <v>3.9567941605697321E-2</v>
      </c>
      <c r="H80" s="57">
        <f>(LN(US!K254)-LN(US!K253))</f>
        <v>6.8479783476682599E-3</v>
      </c>
      <c r="I80" s="58">
        <f>((US!I254/100 + 1)^(1/4) - 1)</f>
        <v>3.9976022375398657E-4</v>
      </c>
      <c r="J80" s="59">
        <f>((US!H254/100 + 1)^(1/4) - 1)</f>
        <v>8.686168913875969E-3</v>
      </c>
      <c r="K80">
        <f>'EU and others'!HN87</f>
        <v>3.7792757931375378E-3</v>
      </c>
      <c r="L80">
        <f>'EU and others'!HO87</f>
        <v>3.5309461724117395E-3</v>
      </c>
      <c r="M80">
        <f>'EU and others'!HP87</f>
        <v>7.9255440628226976E-4</v>
      </c>
      <c r="N80">
        <f>'EU and others'!HQ87</f>
        <v>-1.7680515512161466E-3</v>
      </c>
      <c r="O80">
        <f>'EU and others'!HR87</f>
        <v>-2.9516554389918883E-4</v>
      </c>
      <c r="P80">
        <f>'EU and others'!HS87</f>
        <v>7.4507629474389854E-3</v>
      </c>
      <c r="Q80">
        <f>'EU and others'!HT87</f>
        <v>6.5958242852620684E-3</v>
      </c>
      <c r="R80">
        <f>(('EU and others'!ET87/100 + 1)^(1/4) - 1)</f>
        <v>2.129526021534156E-3</v>
      </c>
      <c r="S80" s="52">
        <f>(('EU and others'!FE87/100 + 1)^(1/4) - 1)</f>
        <v>8.2415201541432559E-3</v>
      </c>
      <c r="T80" s="52">
        <f>'EU and others'!HU87</f>
        <v>-4.6070452055384445E-2</v>
      </c>
      <c r="U80">
        <f>LN('Bond Portfolio data'!EJ159/'Bond Portfolio data'!EJ158)</f>
        <v>6.1375756976390604E-2</v>
      </c>
      <c r="V80">
        <f>LN('Bond Portfolio data'!EB159/'Bond Portfolio data'!EB158)</f>
        <v>6.7839407289073311E-2</v>
      </c>
      <c r="W80">
        <f>LN('Bond Portfolio data'!S159/'Bond Portfolio data'!S158)</f>
        <v>3.3038634091248451E-2</v>
      </c>
      <c r="X80" s="52">
        <f>LN('Bond Portfolio data'!T159/'Bond Portfolio data'!T158)</f>
        <v>7.337859083635366E-2</v>
      </c>
      <c r="Y80">
        <f>LN('Bond Portfolio data'!EJ159/'Bond Portfolio data'!EB159)</f>
        <v>-0.61250103825270175</v>
      </c>
      <c r="Z80">
        <f>LN('Bond Portfolio data'!S159/'Bond Portfolio data'!T159)</f>
        <v>-0.1160970570076902</v>
      </c>
      <c r="AA80" s="52">
        <f>LN('Bond Portfolio data'!EJ159/'Bond Portfolio data'!S159)</f>
        <v>0.90836461586185124</v>
      </c>
      <c r="AB80">
        <f>LN('Bond Portfolio data'!F159/'Bond Portfolio data'!F158)</f>
        <v>-3.1302106711537619E-3</v>
      </c>
      <c r="AC80">
        <f>LN('Bond Portfolio data'!G159/'Bond Portfolio data'!G158)</f>
        <v>4.4335898033406089E-2</v>
      </c>
      <c r="AD80">
        <f>LN('Bond Portfolio data'!W159/'Bond Portfolio data'!W158)</f>
        <v>5.0055138410201254E-2</v>
      </c>
      <c r="AE80" s="52">
        <f>LN('Bond Portfolio data'!X159/'Bond Portfolio data'!X158)</f>
        <v>0.1284871398452149</v>
      </c>
      <c r="AF80">
        <f>LN('Bond Portfolio data'!F159/'Bond Portfolio data'!G159)</f>
        <v>-0.83588585186532693</v>
      </c>
      <c r="AG80" s="52">
        <f>LN('Bond Portfolio data'!W159/'Bond Portfolio data'!X159)</f>
        <v>0.54331737214593812</v>
      </c>
      <c r="AH80">
        <f>'EU and others'!HV87/100</f>
        <v>7.6999906990845492E-3</v>
      </c>
      <c r="AI80" s="52">
        <f>LN(US!E254)-LN(US!E253)</f>
        <v>5.4759357319902335E-3</v>
      </c>
      <c r="AM80">
        <f>LN('Bond Portfolio data'!EJ159/'Bond Portfolio data'!F159)</f>
        <v>2.0661540819854247</v>
      </c>
      <c r="AN80">
        <f>LN('Bond Portfolio data'!EB159/'Bond Portfolio data'!G159)</f>
        <v>1.8427692683727994</v>
      </c>
    </row>
    <row r="81" spans="1:40" x14ac:dyDescent="0.25">
      <c r="A81" t="s">
        <v>448</v>
      </c>
      <c r="B81" s="57">
        <f>(LN(US!B255)-LN(US!B254))</f>
        <v>9.6323349466196362E-3</v>
      </c>
      <c r="C81" s="57">
        <f>(LN(US!C255)-LN(US!C254))</f>
        <v>-1.115013660069053E-4</v>
      </c>
      <c r="D81" s="57">
        <f>(LN(US!D255)-LN(US!D254))</f>
        <v>7.7229850343743855E-2</v>
      </c>
      <c r="E81" s="57">
        <f>(LN(US!L255)-LN(US!L254)+LN(US!M255)-LN(US!M254))</f>
        <v>-1.8128247419184618E-3</v>
      </c>
      <c r="F81" s="57">
        <f>(LN(US!F255)-LN(US!F254))</f>
        <v>2.9593806903456255E-3</v>
      </c>
      <c r="G81" s="57">
        <f>(LN(US!G255)-LN(US!G254))</f>
        <v>3.3508726575018244E-2</v>
      </c>
      <c r="H81" s="57">
        <f>(LN(US!K255)-LN(US!K254))</f>
        <v>5.8847261342398482E-3</v>
      </c>
      <c r="I81" s="58">
        <f>((US!I255/100 + 1)^(1/4) - 1)</f>
        <v>2.9986509442214704E-4</v>
      </c>
      <c r="J81" s="59">
        <f>((US!H255/100 + 1)^(1/4) - 1)</f>
        <v>8.5399789775877366E-3</v>
      </c>
      <c r="K81">
        <f>'EU and others'!HN88</f>
        <v>8.7478396008588179E-3</v>
      </c>
      <c r="L81">
        <f>'EU and others'!HO88</f>
        <v>6.3478391122772449E-3</v>
      </c>
      <c r="M81">
        <f>'EU and others'!HP88</f>
        <v>4.6235301287732488E-3</v>
      </c>
      <c r="N81">
        <f>'EU and others'!HQ88</f>
        <v>-2.7489120009345463E-3</v>
      </c>
      <c r="O81">
        <f>'EU and others'!HR88</f>
        <v>7.4087784207271887E-4</v>
      </c>
      <c r="P81">
        <f>'EU and others'!HS88</f>
        <v>4.6807592810398048E-3</v>
      </c>
      <c r="Q81">
        <f>'EU and others'!HT88</f>
        <v>7.9327167391744276E-3</v>
      </c>
      <c r="R81">
        <f>(('EU and others'!ET88/100 + 1)^(1/4) - 1)</f>
        <v>2.0295111771253538E-3</v>
      </c>
      <c r="S81" s="52">
        <f>(('EU and others'!FE88/100 + 1)^(1/4) - 1)</f>
        <v>8.0931226793861111E-3</v>
      </c>
      <c r="T81" s="52">
        <f>'EU and others'!HU88</f>
        <v>-3.1787347090099741E-2</v>
      </c>
      <c r="U81">
        <f>LN('Bond Portfolio data'!EJ160/'Bond Portfolio data'!EJ159)</f>
        <v>3.6004921814184236E-2</v>
      </c>
      <c r="V81">
        <f>LN('Bond Portfolio data'!EB160/'Bond Portfolio data'!EB159)</f>
        <v>4.8069361273156065E-2</v>
      </c>
      <c r="W81">
        <f>LN('Bond Portfolio data'!S160/'Bond Portfolio data'!S159)</f>
        <v>-2.4687742210540559E-2</v>
      </c>
      <c r="X81" s="52">
        <f>LN('Bond Portfolio data'!T160/'Bond Portfolio data'!T159)</f>
        <v>0.10233909680595815</v>
      </c>
      <c r="Y81">
        <f>LN('Bond Portfolio data'!EJ160/'Bond Portfolio data'!EB160)</f>
        <v>-0.62456547771167359</v>
      </c>
      <c r="Z81">
        <f>LN('Bond Portfolio data'!S160/'Bond Portfolio data'!T160)</f>
        <v>-0.24312389602418888</v>
      </c>
      <c r="AA81" s="52">
        <f>LN('Bond Portfolio data'!EJ160/'Bond Portfolio data'!S160)</f>
        <v>0.96905727988657597</v>
      </c>
      <c r="AB81">
        <f>LN('Bond Portfolio data'!F160/'Bond Portfolio data'!F159)</f>
        <v>-0.10983954564529209</v>
      </c>
      <c r="AC81">
        <f>LN('Bond Portfolio data'!G160/'Bond Portfolio data'!G159)</f>
        <v>6.9815326989861759E-2</v>
      </c>
      <c r="AD81">
        <f>LN('Bond Portfolio data'!W160/'Bond Portfolio data'!W159)</f>
        <v>1.2024129577969143E-2</v>
      </c>
      <c r="AE81" s="52">
        <f>LN('Bond Portfolio data'!X160/'Bond Portfolio data'!X159)</f>
        <v>0.15893164888720523</v>
      </c>
      <c r="AF81">
        <f>LN('Bond Portfolio data'!F160/'Bond Portfolio data'!G160)</f>
        <v>-1.0155407245004808</v>
      </c>
      <c r="AG81" s="52">
        <f>LN('Bond Portfolio data'!W160/'Bond Portfolio data'!X160)</f>
        <v>0.39640985283670205</v>
      </c>
      <c r="AH81">
        <f>'EU and others'!HV88/100</f>
        <v>5.671749932556357E-3</v>
      </c>
      <c r="AI81" s="52">
        <f>LN(US!E255)-LN(US!E254)</f>
        <v>-1.99363389611662E-3</v>
      </c>
      <c r="AM81">
        <f>LN('Bond Portfolio data'!EJ160/'Bond Portfolio data'!F160)</f>
        <v>2.211998549444901</v>
      </c>
      <c r="AN81">
        <f>LN('Bond Portfolio data'!EB160/'Bond Portfolio data'!G160)</f>
        <v>1.821023302656094</v>
      </c>
    </row>
    <row r="82" spans="1:40" x14ac:dyDescent="0.25">
      <c r="A82" t="s">
        <v>449</v>
      </c>
      <c r="B82" s="57">
        <f>(LN(US!B256)-LN(US!B255))</f>
        <v>4.3161042344905809E-3</v>
      </c>
      <c r="C82" s="57">
        <f>(LN(US!C256)-LN(US!C255))</f>
        <v>5.3481740013996415E-3</v>
      </c>
      <c r="D82" s="57">
        <f>(LN(US!D256)-LN(US!D255))</f>
        <v>3.1952244995990142E-2</v>
      </c>
      <c r="E82" s="57">
        <f>(LN(US!L256)-LN(US!L255)+LN(US!M256)-LN(US!M255))</f>
        <v>4.3746800604687053E-3</v>
      </c>
      <c r="F82" s="57">
        <f>(LN(US!F256)-LN(US!F255))</f>
        <v>3.517849470469514E-3</v>
      </c>
      <c r="G82" s="57">
        <f>(LN(US!G256)-LN(US!G255))</f>
        <v>1.8519222572624727E-2</v>
      </c>
      <c r="H82" s="57">
        <f>(LN(US!K256)-LN(US!K255))</f>
        <v>-7.0360453157460867E-3</v>
      </c>
      <c r="I82" s="58">
        <f>((US!I256/100 + 1)^(1/4) - 1)</f>
        <v>3.2484168254121037E-4</v>
      </c>
      <c r="J82" s="59">
        <f>((US!H256/100 + 1)^(1/4) - 1)</f>
        <v>9.1730102008877878E-3</v>
      </c>
      <c r="K82">
        <f>'EU and others'!HN89</f>
        <v>8.3218520449050704E-3</v>
      </c>
      <c r="L82">
        <f>'EU and others'!HO89</f>
        <v>5.2376051132538336E-3</v>
      </c>
      <c r="M82">
        <f>'EU and others'!HP89</f>
        <v>6.7807038036455584E-4</v>
      </c>
      <c r="N82">
        <f>'EU and others'!HQ89</f>
        <v>2.4144308996626113E-3</v>
      </c>
      <c r="O82">
        <f>'EU and others'!HR89</f>
        <v>1.7346941153544083E-3</v>
      </c>
      <c r="P82">
        <f>'EU and others'!HS89</f>
        <v>1.8462241936408937E-2</v>
      </c>
      <c r="Q82">
        <f>'EU and others'!HT89</f>
        <v>5.2626688446045433E-3</v>
      </c>
      <c r="R82">
        <f>(('EU and others'!ET89/100 + 1)^(1/4) - 1)</f>
        <v>1.994913033227963E-3</v>
      </c>
      <c r="S82" s="52">
        <f>(('EU and others'!FE89/100 + 1)^(1/4) - 1)</f>
        <v>8.4310809622583083E-3</v>
      </c>
      <c r="T82" s="52">
        <f>'EU and others'!HU89</f>
        <v>3.8053251599620162E-2</v>
      </c>
      <c r="U82">
        <f>LN('Bond Portfolio data'!EJ161/'Bond Portfolio data'!EJ160)</f>
        <v>8.9760227831338149E-3</v>
      </c>
      <c r="V82">
        <f>LN('Bond Portfolio data'!EB161/'Bond Portfolio data'!EB160)</f>
        <v>-1.4339540423300592E-2</v>
      </c>
      <c r="W82">
        <f>LN('Bond Portfolio data'!S161/'Bond Portfolio data'!S160)</f>
        <v>1.7548887832607472E-2</v>
      </c>
      <c r="X82" s="52">
        <f>LN('Bond Portfolio data'!T161/'Bond Portfolio data'!T160)</f>
        <v>8.8405043318610446E-2</v>
      </c>
      <c r="Y82">
        <f>LN('Bond Portfolio data'!EJ161/'Bond Portfolio data'!EB161)</f>
        <v>-0.60124991450523924</v>
      </c>
      <c r="Z82">
        <f>LN('Bond Portfolio data'!S161/'Bond Portfolio data'!T161)</f>
        <v>-0.31398005151019187</v>
      </c>
      <c r="AA82" s="52">
        <f>LN('Bond Portfolio data'!EJ161/'Bond Portfolio data'!S161)</f>
        <v>0.96048441483710234</v>
      </c>
      <c r="AB82">
        <f>LN('Bond Portfolio data'!F161/'Bond Portfolio data'!F160)</f>
        <v>-2.5155374027571134E-2</v>
      </c>
      <c r="AC82">
        <f>LN('Bond Portfolio data'!G161/'Bond Portfolio data'!G160)</f>
        <v>7.1276848261444148E-2</v>
      </c>
      <c r="AD82">
        <f>LN('Bond Portfolio data'!W161/'Bond Portfolio data'!W160)</f>
        <v>3.4360866182742256E-2</v>
      </c>
      <c r="AE82" s="52">
        <f>LN('Bond Portfolio data'!X161/'Bond Portfolio data'!X160)</f>
        <v>0.11627760656917327</v>
      </c>
      <c r="AF82">
        <f>LN('Bond Portfolio data'!F161/'Bond Portfolio data'!G161)</f>
        <v>-1.1119729467894961</v>
      </c>
      <c r="AG82" s="52">
        <f>LN('Bond Portfolio data'!W161/'Bond Portfolio data'!X161)</f>
        <v>0.31449311245027084</v>
      </c>
      <c r="AH82">
        <f>'EU and others'!HV89/100</f>
        <v>-2.6283699276521428E-3</v>
      </c>
      <c r="AI82" s="52">
        <f>LN(US!E256)-LN(US!E255)</f>
        <v>-7.2685303287087777E-3</v>
      </c>
      <c r="AM82">
        <f>LN('Bond Portfolio data'!EJ161/'Bond Portfolio data'!F161)</f>
        <v>2.2461299462556061</v>
      </c>
      <c r="AN82">
        <f>LN('Bond Portfolio data'!EB161/'Bond Portfolio data'!G161)</f>
        <v>1.7354069139713491</v>
      </c>
    </row>
    <row r="83" spans="1:40" x14ac:dyDescent="0.25">
      <c r="A83" t="s">
        <v>450</v>
      </c>
      <c r="B83" s="57">
        <f>(LN(US!B257)-LN(US!B256))</f>
        <v>9.6148362388852604E-3</v>
      </c>
      <c r="C83" s="57">
        <f>(LN(US!C257)-LN(US!C256))</f>
        <v>8.1040406170966861E-3</v>
      </c>
      <c r="D83" s="57">
        <f>(LN(US!D257)-LN(US!D256))</f>
        <v>5.0376286056548203E-2</v>
      </c>
      <c r="E83" s="57">
        <f>(LN(US!L257)-LN(US!L256)+LN(US!M257)-LN(US!M256))</f>
        <v>1.0088835522029882E-2</v>
      </c>
      <c r="F83" s="57">
        <f>(LN(US!F257)-LN(US!F256))</f>
        <v>4.4270259408687451E-3</v>
      </c>
      <c r="G83" s="57">
        <f>(LN(US!G257)-LN(US!G256))</f>
        <v>-5.7869500596137158E-3</v>
      </c>
      <c r="H83" s="57">
        <f>(LN(US!K257)-LN(US!K256))</f>
        <v>1.1591413612770829E-2</v>
      </c>
      <c r="I83" s="58">
        <f>((US!I257/100 + 1)^(1/4) - 1)</f>
        <v>4.7466193711231952E-4</v>
      </c>
      <c r="J83" s="59">
        <f>((US!H257/100 + 1)^(1/4) - 1)</f>
        <v>8.6130818916048124E-3</v>
      </c>
      <c r="K83">
        <f>'EU and others'!HN90</f>
        <v>1.0373485736866079E-2</v>
      </c>
      <c r="L83">
        <f>'EU and others'!HO90</f>
        <v>6.3990981542518029E-3</v>
      </c>
      <c r="M83">
        <f>'EU and others'!HP90</f>
        <v>2.0945360224458413E-2</v>
      </c>
      <c r="N83">
        <f>'EU and others'!HQ90</f>
        <v>1.066628414602982E-3</v>
      </c>
      <c r="O83">
        <f>'EU and others'!HR90</f>
        <v>1.8680244323664411E-3</v>
      </c>
      <c r="P83">
        <f>'EU and others'!HS90</f>
        <v>1.7203481254807501E-2</v>
      </c>
      <c r="Q83">
        <f>'EU and others'!HT90</f>
        <v>5.8887048246609765E-3</v>
      </c>
      <c r="R83">
        <f>(('EU and others'!ET90/100 + 1)^(1/4) - 1)</f>
        <v>2.0743112696888222E-3</v>
      </c>
      <c r="S83" s="52">
        <f>(('EU and others'!FE90/100 + 1)^(1/4) - 1)</f>
        <v>8.0183946627301328E-3</v>
      </c>
      <c r="T83" s="52">
        <f>'EU and others'!HU90</f>
        <v>4.8852651201952264E-2</v>
      </c>
      <c r="U83">
        <f>LN('Bond Portfolio data'!EJ162/'Bond Portfolio data'!EJ161)</f>
        <v>1.6373493561310418E-2</v>
      </c>
      <c r="V83">
        <f>LN('Bond Portfolio data'!EB162/'Bond Portfolio data'!EB161)</f>
        <v>-1.6468060866897491E-2</v>
      </c>
      <c r="W83">
        <f>LN('Bond Portfolio data'!S162/'Bond Portfolio data'!S161)</f>
        <v>1.2780417139280483E-3</v>
      </c>
      <c r="X83" s="52">
        <f>LN('Bond Portfolio data'!T162/'Bond Portfolio data'!T161)</f>
        <v>7.6648241322588267E-2</v>
      </c>
      <c r="Y83">
        <f>LN('Bond Portfolio data'!EJ162/'Bond Portfolio data'!EB162)</f>
        <v>-0.56840836007703133</v>
      </c>
      <c r="Z83">
        <f>LN('Bond Portfolio data'!S162/'Bond Portfolio data'!T162)</f>
        <v>-0.38935025111885202</v>
      </c>
      <c r="AA83" s="52">
        <f>LN('Bond Portfolio data'!EJ162/'Bond Portfolio data'!S162)</f>
        <v>0.9755798666844846</v>
      </c>
      <c r="AB83">
        <f>LN('Bond Portfolio data'!F162/'Bond Portfolio data'!F161)</f>
        <v>2.6237325065461215E-2</v>
      </c>
      <c r="AC83">
        <f>LN('Bond Portfolio data'!G162/'Bond Portfolio data'!G161)</f>
        <v>6.3915359325817753E-2</v>
      </c>
      <c r="AD83">
        <f>LN('Bond Portfolio data'!W162/'Bond Portfolio data'!W161)</f>
        <v>-8.4262694661176411E-3</v>
      </c>
      <c r="AE83" s="52">
        <f>LN('Bond Portfolio data'!X162/'Bond Portfolio data'!X161)</f>
        <v>9.6579367048459513E-2</v>
      </c>
      <c r="AF83">
        <f>LN('Bond Portfolio data'!F162/'Bond Portfolio data'!G162)</f>
        <v>-1.1496509810498525</v>
      </c>
      <c r="AG83" s="52">
        <f>LN('Bond Portfolio data'!W162/'Bond Portfolio data'!X162)</f>
        <v>0.20948747593569367</v>
      </c>
      <c r="AH83">
        <f>'EU and others'!HV90/100</f>
        <v>6.6244054380816429E-3</v>
      </c>
      <c r="AI83" s="52">
        <f>LN(US!E257)-LN(US!E256)</f>
        <v>7.0753869191282348E-3</v>
      </c>
      <c r="AM83">
        <f>LN('Bond Portfolio data'!EJ162/'Bond Portfolio data'!F162)</f>
        <v>2.2362661147514551</v>
      </c>
      <c r="AN83">
        <f>LN('Bond Portfolio data'!EB162/'Bond Portfolio data'!G162)</f>
        <v>1.6550234937786341</v>
      </c>
    </row>
    <row r="84" spans="1:40" x14ac:dyDescent="0.25">
      <c r="A84" t="s">
        <v>451</v>
      </c>
      <c r="B84" s="57">
        <f>(LN(US!B258)-LN(US!B257))</f>
        <v>6.7317109783218143E-3</v>
      </c>
      <c r="C84" s="57">
        <f>(LN(US!C258)-LN(US!C257))</f>
        <v>6.4501881035550213E-3</v>
      </c>
      <c r="D84" s="57">
        <f>(LN(US!D258)-LN(US!D257))</f>
        <v>3.1983388992607331E-2</v>
      </c>
      <c r="E84" s="57">
        <f>(LN(US!L258)-LN(US!L257)+LN(US!M258)-LN(US!M257))</f>
        <v>5.1708569330859433E-3</v>
      </c>
      <c r="F84" s="57">
        <f>(LN(US!F258)-LN(US!F257))</f>
        <v>4.5554113669039609E-3</v>
      </c>
      <c r="G84" s="57">
        <f>(LN(US!G258)-LN(US!G257))</f>
        <v>-7.4777292213683566E-3</v>
      </c>
      <c r="H84" s="57">
        <f>(LN(US!K258)-LN(US!K257))</f>
        <v>4.515166754226918E-3</v>
      </c>
      <c r="I84" s="58">
        <f>((US!I258/100 + 1)^(1/4) - 1)</f>
        <v>4.7466193711231952E-4</v>
      </c>
      <c r="J84" s="59">
        <f>((US!H258/100 + 1)^(1/4) - 1)</f>
        <v>6.9031894310354058E-3</v>
      </c>
      <c r="K84">
        <f>'EU and others'!HN91</f>
        <v>9.7219136382990737E-3</v>
      </c>
      <c r="L84">
        <f>'EU and others'!HO91</f>
        <v>7.8131025695581061E-3</v>
      </c>
      <c r="M84">
        <f>'EU and others'!HP91</f>
        <v>8.4760654159980534E-3</v>
      </c>
      <c r="N84">
        <f>'EU and others'!HQ91</f>
        <v>2.3315858914519107E-3</v>
      </c>
      <c r="O84">
        <f>'EU and others'!HR91</f>
        <v>2.3027714924573811E-4</v>
      </c>
      <c r="P84">
        <f>'EU and others'!HS91</f>
        <v>-1.9860821380968574E-3</v>
      </c>
      <c r="Q84">
        <f>'EU and others'!HT91</f>
        <v>4.3967468260172936E-3</v>
      </c>
      <c r="R84">
        <f>(('EU and others'!ET91/100 + 1)^(1/4) - 1)</f>
        <v>2.3599433494836397E-3</v>
      </c>
      <c r="S84" s="52">
        <f>(('EU and others'!FE91/100 + 1)^(1/4) - 1)</f>
        <v>7.2827223504410288E-3</v>
      </c>
      <c r="T84" s="52">
        <f>'EU and others'!HU91</f>
        <v>-3.0751318998590495E-2</v>
      </c>
      <c r="U84">
        <f>LN('Bond Portfolio data'!EJ163/'Bond Portfolio data'!EJ162)</f>
        <v>-3.8560853590988227E-3</v>
      </c>
      <c r="V84">
        <f>LN('Bond Portfolio data'!EB163/'Bond Portfolio data'!EB162)</f>
        <v>6.577831776395146E-2</v>
      </c>
      <c r="W84">
        <f>LN('Bond Portfolio data'!S163/'Bond Portfolio data'!S162)</f>
        <v>-1.3781807122130629E-2</v>
      </c>
      <c r="X84" s="52">
        <f>LN('Bond Portfolio data'!T163/'Bond Portfolio data'!T162)</f>
        <v>6.2637135954260958E-2</v>
      </c>
      <c r="Y84">
        <f>LN('Bond Portfolio data'!EJ163/'Bond Portfolio data'!EB163)</f>
        <v>-0.63804276320008169</v>
      </c>
      <c r="Z84">
        <f>LN('Bond Portfolio data'!S163/'Bond Portfolio data'!T163)</f>
        <v>-0.46576919419524349</v>
      </c>
      <c r="AA84" s="52">
        <f>LN('Bond Portfolio data'!EJ163/'Bond Portfolio data'!S163)</f>
        <v>0.98550558844751646</v>
      </c>
      <c r="AB84">
        <f>LN('Bond Portfolio data'!F163/'Bond Portfolio data'!F162)</f>
        <v>1.8706753994150636E-2</v>
      </c>
      <c r="AC84">
        <f>LN('Bond Portfolio data'!G163/'Bond Portfolio data'!G162)</f>
        <v>9.1093626391192908E-2</v>
      </c>
      <c r="AD84">
        <f>LN('Bond Portfolio data'!W163/'Bond Portfolio data'!W162)</f>
        <v>-2.6931231717708577E-2</v>
      </c>
      <c r="AE84" s="52">
        <f>LN('Bond Portfolio data'!X163/'Bond Portfolio data'!X162)</f>
        <v>1.7166811695934873E-2</v>
      </c>
      <c r="AF84">
        <f>LN('Bond Portfolio data'!F163/'Bond Portfolio data'!G163)</f>
        <v>-1.222037853446895</v>
      </c>
      <c r="AG84" s="52">
        <f>LN('Bond Portfolio data'!W163/'Bond Portfolio data'!X163)</f>
        <v>0.16538943252205024</v>
      </c>
      <c r="AH84">
        <f>'EU and others'!HV91/100</f>
        <v>6.9620750019071418E-3</v>
      </c>
      <c r="AI84" s="52">
        <f>LN(US!E258)-LN(US!E257)</f>
        <v>-8.6960728220297767E-4</v>
      </c>
      <c r="AM84">
        <f>LN('Bond Portfolio data'!EJ163/'Bond Portfolio data'!F163)</f>
        <v>2.2137032753982058</v>
      </c>
      <c r="AN84">
        <f>LN('Bond Portfolio data'!EB163/'Bond Portfolio data'!G163)</f>
        <v>1.6297081851513924</v>
      </c>
    </row>
    <row r="85" spans="1:40" x14ac:dyDescent="0.25">
      <c r="A85" t="s">
        <v>452</v>
      </c>
      <c r="B85" s="57">
        <f>(LN(US!B259)-LN(US!B258))</f>
        <v>6.2784540374618558E-3</v>
      </c>
      <c r="C85" s="57">
        <f>(LN(US!C259)-LN(US!C258))</f>
        <v>1.0183387390698684E-2</v>
      </c>
      <c r="D85" s="57">
        <f>(LN(US!D259)-LN(US!D258))</f>
        <v>-9.0078278092091679E-3</v>
      </c>
      <c r="E85" s="57">
        <f>(LN(US!L259)-LN(US!L258)+LN(US!M259)-LN(US!M258))</f>
        <v>-9.2577424169348888E-5</v>
      </c>
      <c r="F85" s="57">
        <f>(LN(US!F259)-LN(US!F258))</f>
        <v>5.1136419193555938E-3</v>
      </c>
      <c r="G85" s="57">
        <f>(LN(US!G259)-LN(US!G258))</f>
        <v>2.4914718765662869E-2</v>
      </c>
      <c r="H85" s="57">
        <f>(LN(US!K259)-LN(US!K258))</f>
        <v>4.3489352238017531E-3</v>
      </c>
      <c r="I85" s="58">
        <f>((US!I259/100 + 1)^(1/4) - 1)</f>
        <v>4.7466193711231952E-4</v>
      </c>
      <c r="J85" s="59">
        <f>((US!H259/100 + 1)^(1/4) - 1)</f>
        <v>7.0745709631674369E-3</v>
      </c>
      <c r="K85">
        <f>'EU and others'!HN92</f>
        <v>4.0853846050831061E-3</v>
      </c>
      <c r="L85">
        <f>'EU and others'!HO92</f>
        <v>1.3004369537404346E-3</v>
      </c>
      <c r="M85">
        <f>'EU and others'!HP92</f>
        <v>9.9970886330235081E-4</v>
      </c>
      <c r="N85">
        <f>'EU and others'!HQ92</f>
        <v>1.0055569521685919E-3</v>
      </c>
      <c r="O85">
        <f>'EU and others'!HR92</f>
        <v>1.6635557224176265E-3</v>
      </c>
      <c r="P85">
        <f>'EU and others'!HS92</f>
        <v>8.78692641734782E-3</v>
      </c>
      <c r="Q85">
        <f>'EU and others'!HT92</f>
        <v>4.356382902541118E-3</v>
      </c>
      <c r="R85">
        <f>(('EU and others'!ET92/100 + 1)^(1/4) - 1)</f>
        <v>2.6028905426673798E-3</v>
      </c>
      <c r="S85" s="52">
        <f>(('EU and others'!FE92/100 + 1)^(1/4) - 1)</f>
        <v>7.6972557597323465E-3</v>
      </c>
      <c r="T85" s="52">
        <f>'EU and others'!HU92</f>
        <v>-4.2707786442193349E-2</v>
      </c>
      <c r="U85">
        <f>LN('Bond Portfolio data'!EJ164/'Bond Portfolio data'!EJ163)</f>
        <v>6.376914853912688E-2</v>
      </c>
      <c r="V85">
        <f>LN('Bond Portfolio data'!EB164/'Bond Portfolio data'!EB163)</f>
        <v>6.1153743020316197E-2</v>
      </c>
      <c r="W85">
        <f>LN('Bond Portfolio data'!S164/'Bond Portfolio data'!S163)</f>
        <v>4.0695376228662714E-3</v>
      </c>
      <c r="X85" s="52">
        <f>LN('Bond Portfolio data'!T164/'Bond Portfolio data'!T163)</f>
        <v>2.8620606078702666E-2</v>
      </c>
      <c r="Y85">
        <f>LN('Bond Portfolio data'!EJ164/'Bond Portfolio data'!EB164)</f>
        <v>-0.63542735768127079</v>
      </c>
      <c r="Z85">
        <f>LN('Bond Portfolio data'!S164/'Bond Portfolio data'!T164)</f>
        <v>-0.49032026265108025</v>
      </c>
      <c r="AA85" s="52">
        <f>LN('Bond Portfolio data'!EJ164/'Bond Portfolio data'!S164)</f>
        <v>1.0452051993637772</v>
      </c>
      <c r="AB85">
        <f>LN('Bond Portfolio data'!F164/'Bond Portfolio data'!F163)</f>
        <v>-3.0970387210301754E-2</v>
      </c>
      <c r="AC85">
        <f>LN('Bond Portfolio data'!G164/'Bond Portfolio data'!G163)</f>
        <v>2.3443254642605996E-2</v>
      </c>
      <c r="AD85">
        <f>LN('Bond Portfolio data'!W164/'Bond Portfolio data'!W163)</f>
        <v>1.8226473256043183E-2</v>
      </c>
      <c r="AE85" s="52">
        <f>LN('Bond Portfolio data'!X164/'Bond Portfolio data'!X163)</f>
        <v>3.7146768717420363E-2</v>
      </c>
      <c r="AF85">
        <f>LN('Bond Portfolio data'!F164/'Bond Portfolio data'!G164)</f>
        <v>-1.2764514952998027</v>
      </c>
      <c r="AG85" s="52">
        <f>LN('Bond Portfolio data'!W164/'Bond Portfolio data'!X164)</f>
        <v>0.14646913706067305</v>
      </c>
      <c r="AH85">
        <f>'EU and others'!HV92/100</f>
        <v>4.7736909333820805E-3</v>
      </c>
      <c r="AI85" s="52">
        <f>LN(US!E259)-LN(US!E258)</f>
        <v>-1.0364465249725896E-2</v>
      </c>
      <c r="AM85">
        <f>LN('Bond Portfolio data'!EJ164/'Bond Portfolio data'!F164)</f>
        <v>2.3084428111476347</v>
      </c>
      <c r="AN85">
        <f>LN('Bond Portfolio data'!EB164/'Bond Portfolio data'!G164)</f>
        <v>1.6674186735291026</v>
      </c>
    </row>
    <row r="86" spans="1:40" x14ac:dyDescent="0.25">
      <c r="A86" t="s">
        <v>453</v>
      </c>
      <c r="B86" s="57">
        <f>(LN(US!B260)-LN(US!B259))</f>
        <v>-3.8698518799868964E-3</v>
      </c>
      <c r="C86" s="57">
        <f>(LN(US!C260)-LN(US!C259))</f>
        <v>5.0041314833411121E-3</v>
      </c>
      <c r="D86" s="57">
        <f>(LN(US!D260)-LN(US!D259))</f>
        <v>-1.8733073439916481E-2</v>
      </c>
      <c r="E86" s="57">
        <f>(LN(US!L260)-LN(US!L259)+LN(US!M260)-LN(US!M259))</f>
        <v>-8.3036295405847227E-4</v>
      </c>
      <c r="F86" s="57">
        <f>(LN(US!F260)-LN(US!F259))</f>
        <v>4.4042586901342773E-3</v>
      </c>
      <c r="G86" s="57">
        <f>(LN(US!G260)-LN(US!G259))</f>
        <v>4.6109844391055255E-2</v>
      </c>
      <c r="H86" s="57">
        <f>(LN(US!K260)-LN(US!K259))</f>
        <v>1.7629759055608041E-2</v>
      </c>
      <c r="I86" s="58">
        <f>((US!I260/100 + 1)^(1/4) - 1)</f>
        <v>3.9976022375398657E-4</v>
      </c>
      <c r="J86" s="59">
        <f>((US!H260/100 + 1)^(1/4) - 1)</f>
        <v>8.5399789775877366E-3</v>
      </c>
      <c r="K86">
        <f>'EU and others'!HN93</f>
        <v>2.5945867025540109E-3</v>
      </c>
      <c r="L86">
        <f>'EU and others'!HO93</f>
        <v>-2.022440473776295E-3</v>
      </c>
      <c r="M86">
        <f>'EU and others'!HP93</f>
        <v>7.1536943803001919E-3</v>
      </c>
      <c r="N86">
        <f>'EU and others'!HQ93</f>
        <v>-1.8888597123010871E-3</v>
      </c>
      <c r="O86">
        <f>'EU and others'!HR93</f>
        <v>3.6572300368632711E-3</v>
      </c>
      <c r="P86">
        <f>'EU and others'!HS93</f>
        <v>2.7821079438204142E-2</v>
      </c>
      <c r="Q86">
        <f>'EU and others'!HT93</f>
        <v>1.2795456967946022E-2</v>
      </c>
      <c r="R86">
        <f>(('EU and others'!ET93/100 + 1)^(1/4) - 1)</f>
        <v>2.7822714086167544E-3</v>
      </c>
      <c r="S86" s="52">
        <f>(('EU and others'!FE93/100 + 1)^(1/4) - 1)</f>
        <v>8.6864415301235454E-3</v>
      </c>
      <c r="T86" s="52">
        <f>'EU and others'!HU93</f>
        <v>-9.0889210862505343E-3</v>
      </c>
      <c r="U86">
        <f>LN('Bond Portfolio data'!EJ165/'Bond Portfolio data'!EJ164)</f>
        <v>2.5303295577368847E-2</v>
      </c>
      <c r="V86">
        <f>LN('Bond Portfolio data'!EB165/'Bond Portfolio data'!EB164)</f>
        <v>1.7725977089422564E-2</v>
      </c>
      <c r="W86">
        <f>LN('Bond Portfolio data'!S165/'Bond Portfolio data'!S164)</f>
        <v>8.1458736095397805E-2</v>
      </c>
      <c r="X86" s="52">
        <f>LN('Bond Portfolio data'!T165/'Bond Portfolio data'!T164)</f>
        <v>3.8728488579964581E-3</v>
      </c>
      <c r="Y86">
        <f>LN('Bond Portfolio data'!EJ165/'Bond Portfolio data'!EB165)</f>
        <v>-0.62785003919332438</v>
      </c>
      <c r="Z86">
        <f>LN('Bond Portfolio data'!S165/'Bond Portfolio data'!T165)</f>
        <v>-0.41273437541367863</v>
      </c>
      <c r="AA86" s="52">
        <f>LN('Bond Portfolio data'!EJ165/'Bond Portfolio data'!S165)</f>
        <v>0.98904975884574831</v>
      </c>
      <c r="AB86">
        <f>LN('Bond Portfolio data'!F165/'Bond Portfolio data'!F164)</f>
        <v>-3.4702340105855274E-2</v>
      </c>
      <c r="AC86">
        <f>LN('Bond Portfolio data'!G165/'Bond Portfolio data'!G164)</f>
        <v>3.3422780125218779E-2</v>
      </c>
      <c r="AD86">
        <f>LN('Bond Portfolio data'!W165/'Bond Portfolio data'!W164)</f>
        <v>0.12378040709186727</v>
      </c>
      <c r="AE86" s="52">
        <f>LN('Bond Portfolio data'!X165/'Bond Portfolio data'!X164)</f>
        <v>-4.64234473853532E-2</v>
      </c>
      <c r="AF86">
        <f>LN('Bond Portfolio data'!F165/'Bond Portfolio data'!G165)</f>
        <v>-1.3445766155308767</v>
      </c>
      <c r="AG86" s="52">
        <f>LN('Bond Portfolio data'!W165/'Bond Portfolio data'!X165)</f>
        <v>0.31667299153789363</v>
      </c>
      <c r="AH86">
        <f>'EU and others'!HV93/100</f>
        <v>1.0035074831120179E-3</v>
      </c>
      <c r="AI86" s="52">
        <f>LN(US!E260)-LN(US!E259)</f>
        <v>-1.949533282623328E-2</v>
      </c>
      <c r="AM86">
        <f>LN('Bond Portfolio data'!EJ165/'Bond Portfolio data'!F165)</f>
        <v>2.3684484468308589</v>
      </c>
      <c r="AN86">
        <f>LN('Bond Portfolio data'!EB165/'Bond Portfolio data'!G165)</f>
        <v>1.6517218704933065</v>
      </c>
    </row>
    <row r="87" spans="1:40" x14ac:dyDescent="0.25">
      <c r="A87" t="s">
        <v>454</v>
      </c>
      <c r="B87" s="57">
        <f>(LN(US!B261)-LN(US!B260))</f>
        <v>7.2512361219736476E-3</v>
      </c>
      <c r="C87" s="57">
        <f>(LN(US!C261)-LN(US!C260))</f>
        <v>2.0141978376226888E-3</v>
      </c>
      <c r="D87" s="57">
        <f>(LN(US!D261)-LN(US!D260))</f>
        <v>3.7891886289969534E-2</v>
      </c>
      <c r="E87" s="57">
        <f>(LN(US!L261)-LN(US!L260)+LN(US!M261)-LN(US!M260))</f>
        <v>3.9323428897457546E-3</v>
      </c>
      <c r="F87" s="57">
        <f>(LN(US!F261)-LN(US!F260))</f>
        <v>7.258818312248394E-3</v>
      </c>
      <c r="G87" s="57">
        <f>(LN(US!G261)-LN(US!G260))</f>
        <v>3.3957750038852375E-2</v>
      </c>
      <c r="H87" s="57">
        <f>(LN(US!K261)-LN(US!K260))</f>
        <v>-5.7235323757440781E-3</v>
      </c>
      <c r="I87" s="58">
        <f>((US!I261/100 + 1)^(1/4) - 1)</f>
        <v>2.2492410234242755E-4</v>
      </c>
      <c r="J87" s="59">
        <f>((US!H261/100 + 1)^(1/4) - 1)</f>
        <v>7.9301689331967573E-3</v>
      </c>
      <c r="K87">
        <f>'EU and others'!HN94</f>
        <v>8.8854749056293636E-4</v>
      </c>
      <c r="L87">
        <f>'EU and others'!HO94</f>
        <v>3.9373722305838018E-3</v>
      </c>
      <c r="M87">
        <f>'EU and others'!HP94</f>
        <v>-8.0686366850690739E-4</v>
      </c>
      <c r="N87">
        <f>'EU and others'!HQ94</f>
        <v>-9.3338483054557914E-3</v>
      </c>
      <c r="O87">
        <f>'EU and others'!HR94</f>
        <v>-3.8157163133060263E-4</v>
      </c>
      <c r="P87">
        <f>'EU and others'!HS94</f>
        <v>1.7954264926966459E-2</v>
      </c>
      <c r="Q87">
        <f>'EU and others'!HT94</f>
        <v>1.7231849258526537E-2</v>
      </c>
      <c r="R87">
        <f>(('EU and others'!ET94/100 + 1)^(1/4) - 1)</f>
        <v>3.1525266820844333E-3</v>
      </c>
      <c r="S87" s="52">
        <f>(('EU and others'!FE94/100 + 1)^(1/4) - 1)</f>
        <v>8.7507603486514096E-3</v>
      </c>
      <c r="T87" s="52">
        <f>'EU and others'!HU94</f>
        <v>-3.2771561445556631E-2</v>
      </c>
      <c r="U87">
        <f>LN('Bond Portfolio data'!EJ166/'Bond Portfolio data'!EJ165)</f>
        <v>6.5066407805221868E-2</v>
      </c>
      <c r="V87">
        <f>LN('Bond Portfolio data'!EB166/'Bond Portfolio data'!EB165)</f>
        <v>4.6399615026960689E-2</v>
      </c>
      <c r="W87">
        <f>LN('Bond Portfolio data'!S166/'Bond Portfolio data'!S165)</f>
        <v>4.0779993226581199E-2</v>
      </c>
      <c r="X87" s="52">
        <f>LN('Bond Portfolio data'!T166/'Bond Portfolio data'!T165)</f>
        <v>1.5107617700108137E-2</v>
      </c>
      <c r="Y87">
        <f>LN('Bond Portfolio data'!EJ166/'Bond Portfolio data'!EB166)</f>
        <v>-0.60918324641506327</v>
      </c>
      <c r="Z87">
        <f>LN('Bond Portfolio data'!S166/'Bond Portfolio data'!T166)</f>
        <v>-0.38706199988720558</v>
      </c>
      <c r="AA87" s="52">
        <f>LN('Bond Portfolio data'!EJ166/'Bond Portfolio data'!S166)</f>
        <v>1.0133361734243889</v>
      </c>
      <c r="AB87">
        <f>LN('Bond Portfolio data'!F166/'Bond Portfolio data'!F165)</f>
        <v>1.1063367511188114E-2</v>
      </c>
      <c r="AC87">
        <f>LN('Bond Portfolio data'!G166/'Bond Portfolio data'!G165)</f>
        <v>4.3724113437149693E-2</v>
      </c>
      <c r="AD87">
        <f>LN('Bond Portfolio data'!W166/'Bond Portfolio data'!W165)</f>
        <v>5.0581859197419712E-2</v>
      </c>
      <c r="AE87" s="52">
        <f>LN('Bond Portfolio data'!X166/'Bond Portfolio data'!X165)</f>
        <v>-3.7689156535961554E-2</v>
      </c>
      <c r="AF87">
        <f>LN('Bond Portfolio data'!F166/'Bond Portfolio data'!G166)</f>
        <v>-1.3772373614568383</v>
      </c>
      <c r="AG87" s="52">
        <f>LN('Bond Portfolio data'!W166/'Bond Portfolio data'!X166)</f>
        <v>0.40494400727127478</v>
      </c>
      <c r="AH87">
        <f>'EU and others'!HV94/100</f>
        <v>6.9482141805375063E-3</v>
      </c>
      <c r="AI87" s="52">
        <f>LN(US!E261)-LN(US!E260)</f>
        <v>-1.0629111477040709E-3</v>
      </c>
      <c r="AM87">
        <f>LN('Bond Portfolio data'!EJ166/'Bond Portfolio data'!F166)</f>
        <v>2.4224514871248926</v>
      </c>
      <c r="AN87">
        <f>LN('Bond Portfolio data'!EB166/'Bond Portfolio data'!G166)</f>
        <v>1.6543973720831173</v>
      </c>
    </row>
    <row r="88" spans="1:40" x14ac:dyDescent="0.25">
      <c r="A88" t="s">
        <v>455</v>
      </c>
      <c r="B88" s="57">
        <f>(LN(US!B262)-LN(US!B261))</f>
        <v>2.0992520379721213E-3</v>
      </c>
      <c r="C88" s="57">
        <f>(LN(US!C262)-LN(US!C261))</f>
        <v>4.3372599048243643E-3</v>
      </c>
      <c r="D88" s="57">
        <f>(LN(US!D262)-LN(US!D261))</f>
        <v>2.7137058715966944E-3</v>
      </c>
      <c r="E88" s="57">
        <f>(LN(US!L262)-LN(US!L261)+LN(US!M262)-LN(US!M261))</f>
        <v>3.444274659489821E-3</v>
      </c>
      <c r="F88" s="57">
        <f>(LN(US!F262)-LN(US!F261))</f>
        <v>6.0218727933998295E-3</v>
      </c>
      <c r="G88" s="57">
        <f>(LN(US!G262)-LN(US!G261))</f>
        <v>-2.3040393324613717E-4</v>
      </c>
      <c r="H88" s="57">
        <f>(LN(US!K262)-LN(US!K261))</f>
        <v>6.0962940181088499E-3</v>
      </c>
      <c r="I88" s="58">
        <f>((US!I262/100 + 1)^(1/4) - 1)</f>
        <v>1.9994002798462418E-4</v>
      </c>
      <c r="J88" s="59">
        <f>((US!H262/100 + 1)^(1/4) - 1)</f>
        <v>6.0204133932735271E-3</v>
      </c>
      <c r="K88">
        <f>'EU and others'!HN95</f>
        <v>8.9926358232003522E-3</v>
      </c>
      <c r="L88">
        <f>'EU and others'!HO95</f>
        <v>6.5736127002420982E-3</v>
      </c>
      <c r="M88">
        <f>'EU and others'!HP95</f>
        <v>7.918072893492549E-3</v>
      </c>
      <c r="N88">
        <f>'EU and others'!HQ95</f>
        <v>2.5756263041784278E-3</v>
      </c>
      <c r="O88">
        <f>'EU and others'!HR95</f>
        <v>1.1610543837812144E-3</v>
      </c>
      <c r="P88">
        <f>'EU and others'!HS95</f>
        <v>2.9203035549552475E-3</v>
      </c>
      <c r="Q88">
        <f>'EU and others'!HT95</f>
        <v>1.0807294218258821E-3</v>
      </c>
      <c r="R88">
        <f>(('EU and others'!ET95/100 + 1)^(1/4) - 1)</f>
        <v>3.2910952229117107E-3</v>
      </c>
      <c r="S88" s="52">
        <f>(('EU and others'!FE95/100 + 1)^(1/4) - 1)</f>
        <v>8.1410708847191593E-3</v>
      </c>
      <c r="T88" s="52">
        <f>'EU and others'!HU95</f>
        <v>-3.0576650596966567E-3</v>
      </c>
      <c r="U88">
        <f>LN('Bond Portfolio data'!EJ167/'Bond Portfolio data'!EJ166)</f>
        <v>0.134853904674062</v>
      </c>
      <c r="V88">
        <f>LN('Bond Portfolio data'!EB167/'Bond Portfolio data'!EB166)</f>
        <v>3.0881980911126681E-2</v>
      </c>
      <c r="W88">
        <f>LN('Bond Portfolio data'!S167/'Bond Portfolio data'!S166)</f>
        <v>-1.3064782387421658E-2</v>
      </c>
      <c r="X88" s="52">
        <f>LN('Bond Portfolio data'!T167/'Bond Portfolio data'!T166)</f>
        <v>4.7881742337893073E-2</v>
      </c>
      <c r="Y88">
        <f>LN('Bond Portfolio data'!EJ167/'Bond Portfolio data'!EB167)</f>
        <v>-0.50521132265212798</v>
      </c>
      <c r="Z88">
        <f>LN('Bond Portfolio data'!S167/'Bond Portfolio data'!T167)</f>
        <v>-0.44800852461252028</v>
      </c>
      <c r="AA88" s="52">
        <f>LN('Bond Portfolio data'!EJ167/'Bond Portfolio data'!S167)</f>
        <v>1.1612548604858728</v>
      </c>
      <c r="AB88">
        <f>LN('Bond Portfolio data'!F167/'Bond Portfolio data'!F166)</f>
        <v>-2.1913263249688582E-3</v>
      </c>
      <c r="AC88">
        <f>LN('Bond Portfolio data'!G167/'Bond Portfolio data'!G166)</f>
        <v>6.9192200623574895E-2</v>
      </c>
      <c r="AD88">
        <f>LN('Bond Portfolio data'!W167/'Bond Portfolio data'!W166)</f>
        <v>-1.6606495860317167E-2</v>
      </c>
      <c r="AE88" s="52">
        <f>LN('Bond Portfolio data'!X167/'Bond Portfolio data'!X166)</f>
        <v>5.6069724852458895E-3</v>
      </c>
      <c r="AF88">
        <f>LN('Bond Portfolio data'!F167/'Bond Portfolio data'!G167)</f>
        <v>-1.4486208884053822</v>
      </c>
      <c r="AG88" s="52">
        <f>LN('Bond Portfolio data'!W167/'Bond Portfolio data'!X167)</f>
        <v>0.38273053892571174</v>
      </c>
      <c r="AH88">
        <f>'EU and others'!HV95/100</f>
        <v>-1.6754658303546981E-4</v>
      </c>
      <c r="AI88" s="52">
        <f>LN(US!E262)-LN(US!E261)</f>
        <v>-6.3344102453122275E-3</v>
      </c>
      <c r="AM88">
        <f>LN('Bond Portfolio data'!EJ167/'Bond Portfolio data'!F167)</f>
        <v>2.5594967181239232</v>
      </c>
      <c r="AN88">
        <f>LN('Bond Portfolio data'!EB167/'Bond Portfolio data'!G167)</f>
        <v>1.6160871523706692</v>
      </c>
    </row>
    <row r="89" spans="1:40" x14ac:dyDescent="0.25">
      <c r="A89" t="s">
        <v>456</v>
      </c>
      <c r="B89" s="57">
        <f>(LN(US!B263)-LN(US!B262))</f>
        <v>1.1201186907936034E-2</v>
      </c>
      <c r="C89" s="57">
        <f>(LN(US!C263)-LN(US!C262))</f>
        <v>3.3593895373407179E-3</v>
      </c>
      <c r="D89" s="57">
        <f>(LN(US!D263)-LN(US!D262))</f>
        <v>6.9649084918324E-2</v>
      </c>
      <c r="E89" s="57">
        <f>(LN(US!L263)-LN(US!L262)+LN(US!M263)-LN(US!M262))</f>
        <v>6.8189450891651404E-3</v>
      </c>
      <c r="F89" s="57">
        <f>(LN(US!F263)-LN(US!F262))</f>
        <v>1.4348655469964555E-3</v>
      </c>
      <c r="G89" s="57">
        <f>(LN(US!G263)-LN(US!G262))</f>
        <v>-1.22971834454777E-3</v>
      </c>
      <c r="H89" s="57">
        <f>(LN(US!K263)-LN(US!K262))</f>
        <v>-1.2529913670712212E-2</v>
      </c>
      <c r="I89" s="58">
        <f>((US!I263/100 + 1)^(1/4) - 1)</f>
        <v>1.7495408124879042E-4</v>
      </c>
      <c r="J89" s="59">
        <f>((US!H263/100 + 1)^(1/4) - 1)</f>
        <v>5.0860661624865244E-3</v>
      </c>
      <c r="K89">
        <f>'EU and others'!HN96</f>
        <v>5.3625348110201564E-4</v>
      </c>
      <c r="L89">
        <f>'EU and others'!HO96</f>
        <v>1.8909953267162842E-3</v>
      </c>
      <c r="M89">
        <f>'EU and others'!HP96</f>
        <v>1.1834635816127214E-2</v>
      </c>
      <c r="N89">
        <f>'EU and others'!HQ96</f>
        <v>9.5709981242247822E-3</v>
      </c>
      <c r="O89">
        <f>'EU and others'!HR96</f>
        <v>2.8791543228503668E-3</v>
      </c>
      <c r="P89">
        <f>'EU and others'!HS96</f>
        <v>-2.3796358419318044E-3</v>
      </c>
      <c r="Q89">
        <f>'EU and others'!HT96</f>
        <v>-1.7307776012986027E-3</v>
      </c>
      <c r="R89">
        <f>(('EU and others'!ET96/100 + 1)^(1/4) - 1)</f>
        <v>3.170825091818319E-3</v>
      </c>
      <c r="S89" s="52">
        <f>(('EU and others'!FE96/100 + 1)^(1/4) - 1)</f>
        <v>7.8008216026661525E-3</v>
      </c>
      <c r="T89" s="52">
        <f>'EU and others'!HU96</f>
        <v>2.7238170053950187E-2</v>
      </c>
      <c r="U89">
        <f>LN('Bond Portfolio data'!EJ168/'Bond Portfolio data'!EJ167)</f>
        <v>4.489195411240611E-2</v>
      </c>
      <c r="V89">
        <f>LN('Bond Portfolio data'!EB168/'Bond Portfolio data'!EB167)</f>
        <v>3.7652918790627129E-3</v>
      </c>
      <c r="W89">
        <f>LN('Bond Portfolio data'!S168/'Bond Portfolio data'!S167)</f>
        <v>2.4666124366777621E-3</v>
      </c>
      <c r="X89" s="52">
        <f>LN('Bond Portfolio data'!T168/'Bond Portfolio data'!T167)</f>
        <v>4.170833836299407E-2</v>
      </c>
      <c r="Y89">
        <f>LN('Bond Portfolio data'!EJ168/'Bond Portfolio data'!EB168)</f>
        <v>-0.46408466041878438</v>
      </c>
      <c r="Z89">
        <f>LN('Bond Portfolio data'!S168/'Bond Portfolio data'!T168)</f>
        <v>-0.48725025053883647</v>
      </c>
      <c r="AA89" s="52">
        <f>LN('Bond Portfolio data'!EJ168/'Bond Portfolio data'!S168)</f>
        <v>1.2036802021616011</v>
      </c>
      <c r="AB89">
        <f>LN('Bond Portfolio data'!F168/'Bond Portfolio data'!F167)</f>
        <v>1.7926803929108764E-2</v>
      </c>
      <c r="AC89">
        <f>LN('Bond Portfolio data'!G168/'Bond Portfolio data'!G167)</f>
        <v>4.0039368330779292E-3</v>
      </c>
      <c r="AD89">
        <f>LN('Bond Portfolio data'!W168/'Bond Portfolio data'!W167)</f>
        <v>-2.6580206719147609E-3</v>
      </c>
      <c r="AE89" s="52">
        <f>LN('Bond Portfolio data'!X168/'Bond Portfolio data'!X167)</f>
        <v>0.11475362233946659</v>
      </c>
      <c r="AF89">
        <f>LN('Bond Portfolio data'!F168/'Bond Portfolio data'!G168)</f>
        <v>-1.4346980213093512</v>
      </c>
      <c r="AG89" s="52">
        <f>LN('Bond Portfolio data'!W168/'Bond Portfolio data'!X168)</f>
        <v>0.26531889591433033</v>
      </c>
      <c r="AH89">
        <f>'EU and others'!HV96/100</f>
        <v>3.9244019735017281E-3</v>
      </c>
      <c r="AI89" s="52">
        <f>LN(US!E263)-LN(US!E262)</f>
        <v>-3.9207194637462806E-3</v>
      </c>
      <c r="AM89">
        <f>LN('Bond Portfolio data'!EJ168/'Bond Portfolio data'!F168)</f>
        <v>2.5864618683072207</v>
      </c>
      <c r="AN89">
        <f>LN('Bond Portfolio data'!EB168/'Bond Portfolio data'!G168)</f>
        <v>1.615848507416654</v>
      </c>
    </row>
    <row r="90" spans="1:40" x14ac:dyDescent="0.25">
      <c r="A90" t="s">
        <v>457</v>
      </c>
      <c r="B90" s="57">
        <f>(LN(US!B264)-LN(US!B263))</f>
        <v>6.6073537779391955E-3</v>
      </c>
      <c r="C90" s="57">
        <f>(LN(US!C264)-LN(US!C263))</f>
        <v>6.010899533089642E-3</v>
      </c>
      <c r="D90" s="57">
        <f>(LN(US!D264)-LN(US!D263))</f>
        <v>2.3276715544632509E-2</v>
      </c>
      <c r="E90" s="57">
        <f>(LN(US!L264)-LN(US!L263)+LN(US!M264)-LN(US!M263))</f>
        <v>9.8896538370958353E-3</v>
      </c>
      <c r="F90" s="57">
        <f>(LN(US!F264)-LN(US!F263))</f>
        <v>5.2691560271487248E-3</v>
      </c>
      <c r="G90" s="57">
        <f>(LN(US!G264)-LN(US!G263))</f>
        <v>1.121621438338849E-2</v>
      </c>
      <c r="H90" s="57">
        <f>(LN(US!K264)-LN(US!K263))</f>
        <v>2.2986879120832526E-2</v>
      </c>
      <c r="I90" s="58">
        <f>((US!I264/100 + 1)^(1/4) - 1)</f>
        <v>2.4990630464993835E-4</v>
      </c>
      <c r="J90" s="59">
        <f>((US!H264/100 + 1)^(1/4) - 1)</f>
        <v>5.0614428650375132E-3</v>
      </c>
      <c r="K90">
        <f>'EU and others'!HN97</f>
        <v>4.5541231308577727E-3</v>
      </c>
      <c r="L90">
        <f>'EU and others'!HO97</f>
        <v>3.0904752450423203E-3</v>
      </c>
      <c r="M90">
        <f>'EU and others'!HP97</f>
        <v>2.1137374205956169E-4</v>
      </c>
      <c r="N90">
        <f>'EU and others'!HQ97</f>
        <v>6.129867354696634E-4</v>
      </c>
      <c r="O90">
        <f>'EU and others'!HR97</f>
        <v>1.7075215746713702E-3</v>
      </c>
      <c r="P90">
        <f>'EU and others'!HS97</f>
        <v>8.9953181425384207E-3</v>
      </c>
      <c r="Q90">
        <f>'EU and others'!HT97</f>
        <v>5.5054272521569926E-3</v>
      </c>
      <c r="R90">
        <f>(('EU and others'!ET97/100 + 1)^(1/4) - 1)</f>
        <v>2.6460283163205478E-3</v>
      </c>
      <c r="S90" s="52">
        <f>(('EU and others'!FE97/100 + 1)^(1/4) - 1)</f>
        <v>7.1184487511177785E-3</v>
      </c>
      <c r="T90" s="52">
        <f>'EU and others'!HU97</f>
        <v>1.6471826036830145E-2</v>
      </c>
      <c r="U90">
        <f>LN('Bond Portfolio data'!EJ169/'Bond Portfolio data'!EJ168)</f>
        <v>6.0087202154196162E-2</v>
      </c>
      <c r="V90">
        <f>LN('Bond Portfolio data'!EB169/'Bond Portfolio data'!EB168)</f>
        <v>-1.5515101387757291E-2</v>
      </c>
      <c r="W90">
        <f>LN('Bond Portfolio data'!S169/'Bond Portfolio data'!S168)</f>
        <v>1.9994744673543688E-2</v>
      </c>
      <c r="X90" s="52">
        <f>LN('Bond Portfolio data'!T169/'Bond Portfolio data'!T168)</f>
        <v>3.6424747979339429E-2</v>
      </c>
      <c r="Y90">
        <f>LN('Bond Portfolio data'!EJ169/'Bond Portfolio data'!EB169)</f>
        <v>-0.38848235687683097</v>
      </c>
      <c r="Z90">
        <f>LN('Bond Portfolio data'!S169/'Bond Portfolio data'!T169)</f>
        <v>-0.50368025384463211</v>
      </c>
      <c r="AA90" s="52">
        <f>LN('Bond Portfolio data'!EJ169/'Bond Portfolio data'!S169)</f>
        <v>1.2437726596422534</v>
      </c>
      <c r="AB90">
        <f>LN('Bond Portfolio data'!F169/'Bond Portfolio data'!F168)</f>
        <v>1.9945857181503511E-4</v>
      </c>
      <c r="AC90">
        <f>LN('Bond Portfolio data'!G169/'Bond Portfolio data'!G168)</f>
        <v>3.4783279294774073E-2</v>
      </c>
      <c r="AD90">
        <f>LN('Bond Portfolio data'!W169/'Bond Portfolio data'!W168)</f>
        <v>2.653753278969069E-2</v>
      </c>
      <c r="AE90" s="52">
        <f>LN('Bond Portfolio data'!X169/'Bond Portfolio data'!X168)</f>
        <v>3.942699264177825E-2</v>
      </c>
      <c r="AF90">
        <f>LN('Bond Portfolio data'!F169/'Bond Portfolio data'!G169)</f>
        <v>-1.4692818420323102</v>
      </c>
      <c r="AG90" s="52">
        <f>LN('Bond Portfolio data'!W169/'Bond Portfolio data'!X169)</f>
        <v>0.25242943606224272</v>
      </c>
      <c r="AH90">
        <f>'EU and others'!HV97/100</f>
        <v>1.0749917009452098E-2</v>
      </c>
      <c r="AI90" s="52">
        <f>LN(US!E264)-LN(US!E263)</f>
        <v>-4.9141802024488257E-3</v>
      </c>
      <c r="AM90">
        <f>LN('Bond Portfolio data'!EJ169/'Bond Portfolio data'!F169)</f>
        <v>2.6463496118896019</v>
      </c>
      <c r="AN90">
        <f>LN('Bond Portfolio data'!EB169/'Bond Portfolio data'!G169)</f>
        <v>1.5655501267341225</v>
      </c>
    </row>
    <row r="91" spans="1:40" x14ac:dyDescent="0.25">
      <c r="A91" t="s">
        <v>458</v>
      </c>
      <c r="B91" s="57">
        <f>(LN(US!B265)-LN(US!B264))</f>
        <v>4.6585454877519084E-3</v>
      </c>
      <c r="C91" s="57">
        <f>(LN(US!C265)-LN(US!C264))</f>
        <v>1.6942956362520079E-3</v>
      </c>
      <c r="D91" s="57">
        <f>(LN(US!D265)-LN(US!D264))</f>
        <v>2.4194564606810687E-2</v>
      </c>
      <c r="E91" s="57">
        <f>(LN(US!L265)-LN(US!L264)+LN(US!M265)-LN(US!M264))</f>
        <v>-2.9199869639562337E-4</v>
      </c>
      <c r="F91" s="57">
        <f>(LN(US!F265)-LN(US!F264))</f>
        <v>4.5556860018631795E-3</v>
      </c>
      <c r="G91" s="57">
        <f>(LN(US!G265)-LN(US!G264))</f>
        <v>-7.8892191713642035E-3</v>
      </c>
      <c r="H91" s="57">
        <f>(LN(US!K265)-LN(US!K264))</f>
        <v>5.4699572415781716E-3</v>
      </c>
      <c r="I91" s="58">
        <f>((US!I265/100 + 1)^(1/4) - 1)</f>
        <v>3.7478924688016946E-4</v>
      </c>
      <c r="J91" s="59">
        <f>((US!H265/100 + 1)^(1/4) - 1)</f>
        <v>4.5192718676096977E-3</v>
      </c>
      <c r="K91">
        <f>'EU and others'!HN98</f>
        <v>-5.8886907117872307E-4</v>
      </c>
      <c r="L91">
        <f>'EU and others'!HO98</f>
        <v>1.7206773499768525E-3</v>
      </c>
      <c r="M91">
        <f>'EU and others'!HP98</f>
        <v>3.9094024332892233E-4</v>
      </c>
      <c r="N91">
        <f>'EU and others'!HQ98</f>
        <v>1.7507912530730458E-3</v>
      </c>
      <c r="O91">
        <f>'EU and others'!HR98</f>
        <v>4.7693667007996202E-4</v>
      </c>
      <c r="P91">
        <f>'EU and others'!HS98</f>
        <v>-4.2313342956114166E-4</v>
      </c>
      <c r="Q91">
        <f>'EU and others'!HT98</f>
        <v>2.5581866246647124E-3</v>
      </c>
      <c r="R91">
        <f>(('EU and others'!ET98/100 + 1)^(1/4) - 1)</f>
        <v>2.1847704596595907E-3</v>
      </c>
      <c r="S91" s="52">
        <f>(('EU and others'!FE98/100 + 1)^(1/4) - 1)</f>
        <v>6.6403724197159342E-3</v>
      </c>
      <c r="T91" s="52">
        <f>'EU and others'!HU98</f>
        <v>1.4699632271811525E-2</v>
      </c>
      <c r="U91">
        <f>LN('Bond Portfolio data'!EJ170/'Bond Portfolio data'!EJ169)</f>
        <v>1.1002193597312405E-2</v>
      </c>
      <c r="V91">
        <f>LN('Bond Portfolio data'!EB170/'Bond Portfolio data'!EB169)</f>
        <v>-1.1449991223715121E-3</v>
      </c>
      <c r="W91">
        <f>LN('Bond Portfolio data'!S170/'Bond Portfolio data'!S169)</f>
        <v>5.4022196812054512E-3</v>
      </c>
      <c r="X91" s="52">
        <f>LN('Bond Portfolio data'!T170/'Bond Portfolio data'!T169)</f>
        <v>3.7190721000810271E-2</v>
      </c>
      <c r="Y91">
        <f>LN('Bond Portfolio data'!EJ170/'Bond Portfolio data'!EB170)</f>
        <v>-0.37633516415714724</v>
      </c>
      <c r="Z91">
        <f>LN('Bond Portfolio data'!S170/'Bond Portfolio data'!T170)</f>
        <v>-0.53546875516423709</v>
      </c>
      <c r="AA91" s="52">
        <f>LN('Bond Portfolio data'!EJ170/'Bond Portfolio data'!S170)</f>
        <v>1.2493726335583604</v>
      </c>
      <c r="AB91">
        <f>LN('Bond Portfolio data'!F170/'Bond Portfolio data'!F169)</f>
        <v>2.2856265563956795E-2</v>
      </c>
      <c r="AC91">
        <f>LN('Bond Portfolio data'!G170/'Bond Portfolio data'!G169)</f>
        <v>3.6969672635982623E-2</v>
      </c>
      <c r="AD91">
        <f>LN('Bond Portfolio data'!W170/'Bond Portfolio data'!W169)</f>
        <v>-3.5771281700591197E-4</v>
      </c>
      <c r="AE91" s="52">
        <f>LN('Bond Portfolio data'!X170/'Bond Portfolio data'!X169)</f>
        <v>3.7593954837252454E-2</v>
      </c>
      <c r="AF91">
        <f>LN('Bond Portfolio data'!F170/'Bond Portfolio data'!G170)</f>
        <v>-1.4833952491043361</v>
      </c>
      <c r="AG91" s="52">
        <f>LN('Bond Portfolio data'!W170/'Bond Portfolio data'!X170)</f>
        <v>0.21447776840798444</v>
      </c>
      <c r="AH91">
        <f>'EU and others'!HV98/100</f>
        <v>-5.2590811304607694E-3</v>
      </c>
      <c r="AI91" s="52">
        <f>LN(US!E265)-LN(US!E264)</f>
        <v>-4.836727901697202E-3</v>
      </c>
      <c r="AM91">
        <f>LN('Bond Portfolio data'!EJ170/'Bond Portfolio data'!F170)</f>
        <v>2.6344955399229573</v>
      </c>
      <c r="AN91">
        <f>LN('Bond Portfolio data'!EB170/'Bond Portfolio data'!G170)</f>
        <v>1.5274354549757685</v>
      </c>
    </row>
    <row r="92" spans="1:40" x14ac:dyDescent="0.25">
      <c r="A92" t="s">
        <v>459</v>
      </c>
      <c r="B92" s="57">
        <f>(LN(US!B266)-LN(US!B265))</f>
        <v>1.197012815648435E-3</v>
      </c>
      <c r="C92" s="57">
        <f>(LN(US!C266)-LN(US!C265))</f>
        <v>2.6416034034788538E-3</v>
      </c>
      <c r="D92" s="57">
        <f>(LN(US!D266)-LN(US!D265))</f>
        <v>-2.8565125737971542E-3</v>
      </c>
      <c r="E92" s="57">
        <f>(LN(US!L266)-LN(US!L265)+LN(US!M266)-LN(US!M265))</f>
        <v>2.5486584155753889E-3</v>
      </c>
      <c r="F92" s="57">
        <f>(LN(US!F266)-LN(US!F265))</f>
        <v>5.3694338107250772E-3</v>
      </c>
      <c r="G92" s="57">
        <f>(LN(US!G266)-LN(US!G265))</f>
        <v>-1.8064031539785752E-2</v>
      </c>
      <c r="H92" s="57">
        <f>(LN(US!K266)-LN(US!K265))</f>
        <v>4.8895158472994638E-4</v>
      </c>
      <c r="I92" s="58">
        <f>((US!I266/100 + 1)^(1/4) - 1)</f>
        <v>3.4981639991826796E-4</v>
      </c>
      <c r="J92" s="59">
        <f>((US!H266/100 + 1)^(1/4) - 1)</f>
        <v>4.0750235367299492E-3</v>
      </c>
      <c r="K92">
        <f>'EU and others'!HN99</f>
        <v>1.1174898144417002E-3</v>
      </c>
      <c r="L92">
        <f>'EU and others'!HO99</f>
        <v>7.036548517414461E-4</v>
      </c>
      <c r="M92">
        <f>'EU and others'!HP99</f>
        <v>-8.8148850912683138E-3</v>
      </c>
      <c r="N92">
        <f>'EU and others'!HQ99</f>
        <v>-2.9726772704259663E-4</v>
      </c>
      <c r="O92">
        <f>'EU and others'!HR99</f>
        <v>2.2774066822996292E-3</v>
      </c>
      <c r="P92">
        <f>'EU and others'!HS99</f>
        <v>-6.1138229217079579E-3</v>
      </c>
      <c r="Q92">
        <f>'EU and others'!HT99</f>
        <v>5.0968604211524974E-3</v>
      </c>
      <c r="R92">
        <f>(('EU and others'!ET99/100 + 1)^(1/4) - 1)</f>
        <v>1.7497986007619648E-3</v>
      </c>
      <c r="S92" s="52">
        <f>(('EU and others'!FE99/100 + 1)^(1/4) - 1)</f>
        <v>5.8260892784913754E-3</v>
      </c>
      <c r="T92" s="52">
        <f>'EU and others'!HU99</f>
        <v>5.1316300123665339E-3</v>
      </c>
      <c r="U92">
        <f>LN('Bond Portfolio data'!EJ171/'Bond Portfolio data'!EJ170)</f>
        <v>7.0974748672374991E-3</v>
      </c>
      <c r="V92">
        <f>LN('Bond Portfolio data'!EB171/'Bond Portfolio data'!EB170)</f>
        <v>1.664624266788348E-2</v>
      </c>
      <c r="W92">
        <f>LN('Bond Portfolio data'!S171/'Bond Portfolio data'!S170)</f>
        <v>-2.9380825464122391E-3</v>
      </c>
      <c r="X92" s="52">
        <f>LN('Bond Portfolio data'!T171/'Bond Portfolio data'!T170)</f>
        <v>2.8591587338163325E-2</v>
      </c>
      <c r="Y92">
        <f>LN('Bond Portfolio data'!EJ171/'Bond Portfolio data'!EB171)</f>
        <v>-0.3858839319577933</v>
      </c>
      <c r="Z92">
        <f>LN('Bond Portfolio data'!S171/'Bond Portfolio data'!T171)</f>
        <v>-0.56699842504881237</v>
      </c>
      <c r="AA92" s="52">
        <f>LN('Bond Portfolio data'!EJ171/'Bond Portfolio data'!S171)</f>
        <v>1.2594081909720101</v>
      </c>
      <c r="AB92">
        <f>LN('Bond Portfolio data'!F171/'Bond Portfolio data'!F170)</f>
        <v>6.2180373929833152E-2</v>
      </c>
      <c r="AC92">
        <f>LN('Bond Portfolio data'!G171/'Bond Portfolio data'!G170)</f>
        <v>2.3831773684692185E-2</v>
      </c>
      <c r="AD92">
        <f>LN('Bond Portfolio data'!W171/'Bond Portfolio data'!W170)</f>
        <v>-2.5657778721506753E-2</v>
      </c>
      <c r="AE92" s="52">
        <f>LN('Bond Portfolio data'!X171/'Bond Portfolio data'!X170)</f>
        <v>3.7213770680960538E-2</v>
      </c>
      <c r="AF92">
        <f>LN('Bond Portfolio data'!F171/'Bond Portfolio data'!G171)</f>
        <v>-1.4450466488591953</v>
      </c>
      <c r="AG92" s="52">
        <f>LN('Bond Portfolio data'!W171/'Bond Portfolio data'!X171)</f>
        <v>0.15160621900551716</v>
      </c>
      <c r="AH92">
        <f>'EU and others'!HV99/100</f>
        <v>4.4543367045114428E-3</v>
      </c>
      <c r="AI92" s="52">
        <f>LN(US!E266)-LN(US!E265)</f>
        <v>-2.8861028810505118E-3</v>
      </c>
      <c r="AM92">
        <f>LN('Bond Portfolio data'!EJ171/'Bond Portfolio data'!F171)</f>
        <v>2.5794126408603617</v>
      </c>
      <c r="AN92">
        <f>LN('Bond Portfolio data'!EB171/'Bond Portfolio data'!G171)</f>
        <v>1.5202499239589595</v>
      </c>
    </row>
    <row r="93" spans="1:40" x14ac:dyDescent="0.25">
      <c r="A93" t="s">
        <v>460</v>
      </c>
      <c r="B93" s="57">
        <f>(LN(US!B267)-LN(US!B266))</f>
        <v>2.2753054695812125E-4</v>
      </c>
      <c r="C93" s="57">
        <f>(LN(US!C267)-LN(US!C266))</f>
        <v>2.7877186078271166E-3</v>
      </c>
      <c r="D93" s="57">
        <f>(LN(US!D267)-LN(US!D266))</f>
        <v>-8.0094275510376178E-3</v>
      </c>
      <c r="E93" s="57">
        <f>(LN(US!L267)-LN(US!L266)+LN(US!M267)-LN(US!M266))</f>
        <v>6.8371521740555607E-3</v>
      </c>
      <c r="F93" s="57">
        <f>(LN(US!F267)-LN(US!F266))</f>
        <v>4.038919051148504E-3</v>
      </c>
      <c r="G93" s="57">
        <f>(LN(US!G267)-LN(US!G266))</f>
        <v>1.1030205272545501E-2</v>
      </c>
      <c r="H93" s="57">
        <f>(LN(US!K267)-LN(US!K266))</f>
        <v>2.5953792437147349E-2</v>
      </c>
      <c r="I93" s="58">
        <f>((US!I267/100 + 1)^(1/4) - 1)</f>
        <v>3.9976022375398657E-4</v>
      </c>
      <c r="J93" s="59">
        <f>((US!H267/100 + 1)^(1/4) - 1)</f>
        <v>4.2478568374824111E-3</v>
      </c>
      <c r="K93">
        <f>'EU and others'!HN100</f>
        <v>-1.026332835316837E-4</v>
      </c>
      <c r="L93">
        <f>'EU and others'!HO100</f>
        <v>2.4820065970996782E-4</v>
      </c>
      <c r="M93">
        <f>'EU and others'!HP100</f>
        <v>1.433763504493962E-3</v>
      </c>
      <c r="N93">
        <f>'EU and others'!HQ100</f>
        <v>-2.7379906429247087E-3</v>
      </c>
      <c r="O93">
        <f>'EU and others'!HR100</f>
        <v>3.0142136130407154E-3</v>
      </c>
      <c r="P93">
        <f>'EU and others'!HS100</f>
        <v>5.0941271200121482E-3</v>
      </c>
      <c r="Q93">
        <f>'EU and others'!HT100</f>
        <v>3.962531115338579E-3</v>
      </c>
      <c r="R93">
        <f>(('EU and others'!ET100/100 + 1)^(1/4) - 1)</f>
        <v>1.5271632482023456E-3</v>
      </c>
      <c r="S93" s="52">
        <f>(('EU and others'!FE100/100 + 1)^(1/4) - 1)</f>
        <v>5.0749640450105105E-3</v>
      </c>
      <c r="T93" s="52">
        <f>'EU and others'!HU100</f>
        <v>-1.1799400736056091E-2</v>
      </c>
      <c r="U93">
        <f>LN('Bond Portfolio data'!EJ172/'Bond Portfolio data'!EJ171)</f>
        <v>1.1487979609040286E-2</v>
      </c>
      <c r="V93">
        <f>LN('Bond Portfolio data'!EB172/'Bond Portfolio data'!EB171)</f>
        <v>1.2371488065831007E-2</v>
      </c>
      <c r="W93">
        <f>LN('Bond Portfolio data'!S172/'Bond Portfolio data'!S171)</f>
        <v>1.1462308951664618E-2</v>
      </c>
      <c r="X93" s="52">
        <f>LN('Bond Portfolio data'!T172/'Bond Portfolio data'!T171)</f>
        <v>3.5625401632698402E-2</v>
      </c>
      <c r="Y93">
        <f>LN('Bond Portfolio data'!EJ172/'Bond Portfolio data'!EB172)</f>
        <v>-0.38676744041458411</v>
      </c>
      <c r="Z93">
        <f>LN('Bond Portfolio data'!S172/'Bond Portfolio data'!T172)</f>
        <v>-0.59116151772984626</v>
      </c>
      <c r="AA93" s="52">
        <f>LN('Bond Portfolio data'!EJ172/'Bond Portfolio data'!S172)</f>
        <v>1.2594338616293856</v>
      </c>
      <c r="AB93">
        <f>LN('Bond Portfolio data'!F172/'Bond Portfolio data'!F171)</f>
        <v>-2.0868702172704708E-2</v>
      </c>
      <c r="AC93">
        <f>LN('Bond Portfolio data'!G172/'Bond Portfolio data'!G171)</f>
        <v>2.3943656087842571E-2</v>
      </c>
      <c r="AD93">
        <f>LN('Bond Portfolio data'!W172/'Bond Portfolio data'!W171)</f>
        <v>2.2991966759089856E-2</v>
      </c>
      <c r="AE93" s="52">
        <f>LN('Bond Portfolio data'!X172/'Bond Portfolio data'!X171)</f>
        <v>5.6307619103185186E-2</v>
      </c>
      <c r="AF93">
        <f>LN('Bond Portfolio data'!F172/'Bond Portfolio data'!G172)</f>
        <v>-1.4898590071197426</v>
      </c>
      <c r="AG93" s="52">
        <f>LN('Bond Portfolio data'!W172/'Bond Portfolio data'!X172)</f>
        <v>0.11829056666142164</v>
      </c>
      <c r="AH93">
        <f>'EU and others'!HV100/100</f>
        <v>9.4575757619927414E-5</v>
      </c>
      <c r="AI93" s="52">
        <f>LN(US!E267)-LN(US!E266)</f>
        <v>-9.7725099475907129E-3</v>
      </c>
      <c r="AM93">
        <f>LN('Bond Portfolio data'!EJ172/'Bond Portfolio data'!F172)</f>
        <v>2.6117693226421066</v>
      </c>
      <c r="AN93">
        <f>LN('Bond Portfolio data'!EB172/'Bond Portfolio data'!G172)</f>
        <v>1.508677755936948</v>
      </c>
    </row>
    <row r="94" spans="1:40" x14ac:dyDescent="0.25">
      <c r="A94" t="s">
        <v>461</v>
      </c>
      <c r="B94" s="57">
        <f>(LN(US!B268)-LN(US!B267))</f>
        <v>6.9697978108127501E-3</v>
      </c>
      <c r="C94" s="57">
        <f>(LN(US!C268)-LN(US!C267))</f>
        <v>4.6861291643871539E-3</v>
      </c>
      <c r="D94" s="57">
        <f>(LN(US!D268)-LN(US!D267))</f>
        <v>3.2289227208604387E-2</v>
      </c>
      <c r="E94" s="57">
        <f>(LN(US!L268)-LN(US!L267)+LN(US!M268)-LN(US!M267))</f>
        <v>-4.8713888113205428E-4</v>
      </c>
      <c r="F94" s="57">
        <f>(LN(US!F268)-LN(US!F267))</f>
        <v>3.9004402108817615E-3</v>
      </c>
      <c r="G94" s="57">
        <f>(LN(US!G268)-LN(US!G267))</f>
        <v>2.3814838126758886E-3</v>
      </c>
      <c r="H94" s="57">
        <f>(LN(US!K268)-LN(US!K267))</f>
        <v>-2.2444127882818243E-2</v>
      </c>
      <c r="I94" s="58">
        <f>((US!I268/100 + 1)^(1/4) - 1)</f>
        <v>3.4981639991826796E-4</v>
      </c>
      <c r="J94" s="59">
        <f>((US!H268/100 + 1)^(1/4) - 1)</f>
        <v>4.8397517055263073E-3</v>
      </c>
      <c r="K94">
        <f>'EU and others'!HN101</f>
        <v>4.5200373830037981E-3</v>
      </c>
      <c r="L94">
        <f>'EU and others'!HO101</f>
        <v>4.4432371381367321E-3</v>
      </c>
      <c r="M94">
        <f>'EU and others'!HP101</f>
        <v>-1.1884623111693835E-2</v>
      </c>
      <c r="N94">
        <f>'EU and others'!HQ101</f>
        <v>-1.1481988284962612E-3</v>
      </c>
      <c r="O94">
        <f>'EU and others'!HR101</f>
        <v>2.7828245664827302E-3</v>
      </c>
      <c r="P94">
        <f>'EU and others'!HS101</f>
        <v>2.1241770503203198E-2</v>
      </c>
      <c r="Q94">
        <f>'EU and others'!HT101</f>
        <v>8.0794095290717474E-3</v>
      </c>
      <c r="R94">
        <f>(('EU and others'!ET101/100 + 1)^(1/4) - 1)</f>
        <v>1.5465829884573346E-3</v>
      </c>
      <c r="S94" s="52">
        <f>(('EU and others'!FE101/100 + 1)^(1/4) - 1)</f>
        <v>5.7423448156628254E-3</v>
      </c>
      <c r="T94" s="52">
        <f>'EU and others'!HU101</f>
        <v>2.8518290041367148E-2</v>
      </c>
      <c r="U94">
        <f>LN('Bond Portfolio data'!EJ173/'Bond Portfolio data'!EJ172)</f>
        <v>-6.9403697250770988E-2</v>
      </c>
      <c r="V94">
        <f>LN('Bond Portfolio data'!EB173/'Bond Portfolio data'!EB172)</f>
        <v>-3.5276550423428241E-2</v>
      </c>
      <c r="W94">
        <f>LN('Bond Portfolio data'!S173/'Bond Portfolio data'!S172)</f>
        <v>8.4176706068184851E-2</v>
      </c>
      <c r="X94" s="52">
        <f>LN('Bond Portfolio data'!T173/'Bond Portfolio data'!T172)</f>
        <v>6.912205185932105E-3</v>
      </c>
      <c r="Y94">
        <f>LN('Bond Portfolio data'!EJ173/'Bond Portfolio data'!EB173)</f>
        <v>-0.42089458724192674</v>
      </c>
      <c r="Z94">
        <f>LN('Bond Portfolio data'!S173/'Bond Portfolio data'!T173)</f>
        <v>-0.51389701684759337</v>
      </c>
      <c r="AA94" s="52">
        <f>LN('Bond Portfolio data'!EJ173/'Bond Portfolio data'!S173)</f>
        <v>1.1058534583104298</v>
      </c>
      <c r="AB94">
        <f>LN('Bond Portfolio data'!F173/'Bond Portfolio data'!F172)</f>
        <v>5.0124993591466008E-2</v>
      </c>
      <c r="AC94">
        <f>LN('Bond Portfolio data'!G173/'Bond Portfolio data'!G172)</f>
        <v>1.8414178638954722E-2</v>
      </c>
      <c r="AD94">
        <f>LN('Bond Portfolio data'!W173/'Bond Portfolio data'!W172)</f>
        <v>9.5788470052187602E-2</v>
      </c>
      <c r="AE94" s="52">
        <f>LN('Bond Portfolio data'!X173/'Bond Portfolio data'!X172)</f>
        <v>-1.344661573380581E-2</v>
      </c>
      <c r="AF94">
        <f>LN('Bond Portfolio data'!F173/'Bond Portfolio data'!G173)</f>
        <v>-1.4581481921672312</v>
      </c>
      <c r="AG94" s="52">
        <f>LN('Bond Portfolio data'!W173/'Bond Portfolio data'!X173)</f>
        <v>0.22752565244741521</v>
      </c>
      <c r="AH94">
        <f>'EU and others'!HV101/100</f>
        <v>6.768206095535809E-3</v>
      </c>
      <c r="AI94" s="52">
        <f>LN(US!E268)-LN(US!E267)</f>
        <v>-1.0944541223249615E-2</v>
      </c>
      <c r="AM94">
        <f>LN('Bond Portfolio data'!EJ173/'Bond Portfolio data'!F173)</f>
        <v>2.4922406317998695</v>
      </c>
      <c r="AN94">
        <f>LN('Bond Portfolio data'!EB173/'Bond Portfolio data'!G173)</f>
        <v>1.454987026874565</v>
      </c>
    </row>
    <row r="95" spans="1:40" x14ac:dyDescent="0.25">
      <c r="A95" t="s">
        <v>462</v>
      </c>
      <c r="B95" s="57">
        <f>(LN(US!B269)-LN(US!B268))</f>
        <v>1.9152955376977587E-3</v>
      </c>
      <c r="C95" s="57">
        <f>(LN(US!C269)-LN(US!C268))</f>
        <v>2.0545802473428409E-3</v>
      </c>
      <c r="D95" s="57">
        <f>(LN(US!D269)-LN(US!D268))</f>
        <v>1.2233166059065326E-2</v>
      </c>
      <c r="E95" s="57">
        <f>(LN(US!L269)-LN(US!L268)+LN(US!M269)-LN(US!M268))</f>
        <v>1.894163891767775E-3</v>
      </c>
      <c r="F95" s="57">
        <f>(LN(US!F269)-LN(US!F268))</f>
        <v>2.0759075457297271E-3</v>
      </c>
      <c r="G95" s="57">
        <f>(LN(US!G269)-LN(US!G268))</f>
        <v>-1.274418150763168E-2</v>
      </c>
      <c r="H95" s="57">
        <f>(LN(US!K269)-LN(US!K268))</f>
        <v>1.3916762589986753E-2</v>
      </c>
      <c r="I95" s="58">
        <f>((US!I269/100 + 1)^(1/4) - 1)</f>
        <v>2.9986509442214704E-4</v>
      </c>
      <c r="J95" s="59">
        <f>((US!H269/100 + 1)^(1/4) - 1)</f>
        <v>4.9629315732038215E-3</v>
      </c>
      <c r="K95">
        <f>'EU and others'!HN102</f>
        <v>7.1368244844505916E-3</v>
      </c>
      <c r="L95">
        <f>'EU and others'!HO102</f>
        <v>6.0542074135540806E-3</v>
      </c>
      <c r="M95">
        <f>'EU and others'!HP102</f>
        <v>1.4510459345239941E-2</v>
      </c>
      <c r="N95">
        <f>'EU and others'!HQ102</f>
        <v>1.7917863500521236E-3</v>
      </c>
      <c r="O95">
        <f>'EU and others'!HR102</f>
        <v>1.3608816587534129E-3</v>
      </c>
      <c r="P95">
        <f>'EU and others'!HS102</f>
        <v>-1.529497697956603E-3</v>
      </c>
      <c r="Q95">
        <f>'EU and others'!HT102</f>
        <v>6.2093490347767573E-3</v>
      </c>
      <c r="R95">
        <f>(('EU and others'!ET102/100 + 1)^(1/4) - 1)</f>
        <v>1.530991546375704E-3</v>
      </c>
      <c r="S95" s="52">
        <f>(('EU and others'!FE102/100 + 1)^(1/4) - 1)</f>
        <v>5.924989618608878E-3</v>
      </c>
      <c r="T95" s="52">
        <f>'EU and others'!HU102</f>
        <v>2.4470625973858025E-2</v>
      </c>
      <c r="U95">
        <f>LN('Bond Portfolio data'!EJ174/'Bond Portfolio data'!EJ173)</f>
        <v>-1.004311966910134E-2</v>
      </c>
      <c r="V95">
        <f>LN('Bond Portfolio data'!EB174/'Bond Portfolio data'!EB173)</f>
        <v>-2.091996372859049E-2</v>
      </c>
      <c r="W95">
        <f>LN('Bond Portfolio data'!S174/'Bond Portfolio data'!S173)</f>
        <v>3.7357421425202077E-2</v>
      </c>
      <c r="X95" s="52">
        <f>LN('Bond Portfolio data'!T174/'Bond Portfolio data'!T173)</f>
        <v>9.7179633779422656E-3</v>
      </c>
      <c r="Y95">
        <f>LN('Bond Portfolio data'!EJ174/'Bond Portfolio data'!EB174)</f>
        <v>-0.41001774318243761</v>
      </c>
      <c r="Z95">
        <f>LN('Bond Portfolio data'!S174/'Bond Portfolio data'!T174)</f>
        <v>-0.4862575588003335</v>
      </c>
      <c r="AA95" s="52">
        <f>LN('Bond Portfolio data'!EJ174/'Bond Portfolio data'!S174)</f>
        <v>1.0584529172161263</v>
      </c>
      <c r="AB95">
        <f>LN('Bond Portfolio data'!F174/'Bond Portfolio data'!F173)</f>
        <v>-8.6607530851902283E-3</v>
      </c>
      <c r="AC95">
        <f>LN('Bond Portfolio data'!G174/'Bond Portfolio data'!G173)</f>
        <v>-1.6415699519509878E-2</v>
      </c>
      <c r="AD95">
        <f>LN('Bond Portfolio data'!W174/'Bond Portfolio data'!W173)</f>
        <v>5.2236125759767355E-2</v>
      </c>
      <c r="AE95" s="52">
        <f>LN('Bond Portfolio data'!X174/'Bond Portfolio data'!X173)</f>
        <v>5.506587139082994E-2</v>
      </c>
      <c r="AF95">
        <f>LN('Bond Portfolio data'!F174/'Bond Portfolio data'!G174)</f>
        <v>-1.4503932457329116</v>
      </c>
      <c r="AG95" s="52">
        <f>LN('Bond Portfolio data'!W174/'Bond Portfolio data'!X174)</f>
        <v>0.22469590681635268</v>
      </c>
      <c r="AH95">
        <f>'EU and others'!HV102/100</f>
        <v>8.2011379962592616E-4</v>
      </c>
      <c r="AI95" s="52">
        <f>LN(US!E269)-LN(US!E268)</f>
        <v>-5.0114951409785391E-3</v>
      </c>
      <c r="AM95">
        <f>LN('Bond Portfolio data'!EJ174/'Bond Portfolio data'!F174)</f>
        <v>2.4908582652159583</v>
      </c>
      <c r="AN95">
        <f>LN('Bond Portfolio data'!EB174/'Bond Portfolio data'!G174)</f>
        <v>1.4504827626654846</v>
      </c>
    </row>
    <row r="96" spans="1:40" x14ac:dyDescent="0.25">
      <c r="A96" t="s">
        <v>463</v>
      </c>
      <c r="B96" s="57">
        <f>(LN(US!B270)-LN(US!B269))</f>
        <v>7.6822496425936748E-3</v>
      </c>
      <c r="C96" s="57">
        <f>(LN(US!C270)-LN(US!C269))</f>
        <v>4.664178716755174E-3</v>
      </c>
      <c r="D96" s="57">
        <f>(LN(US!D270)-LN(US!D269))</f>
        <v>3.1544738581351872E-2</v>
      </c>
      <c r="E96" s="57">
        <f>(LN(US!L270)-LN(US!L269)+LN(US!M270)-LN(US!M269))</f>
        <v>3.5048485171831345E-3</v>
      </c>
      <c r="F96" s="57">
        <f>(LN(US!F270)-LN(US!F269))</f>
        <v>4.8115269700090835E-3</v>
      </c>
      <c r="G96" s="57">
        <f>(LN(US!G270)-LN(US!G269))</f>
        <v>-6.067262449246158E-3</v>
      </c>
      <c r="H96" s="57">
        <f>(LN(US!K270)-LN(US!K269))</f>
        <v>2.9887115450399904E-3</v>
      </c>
      <c r="I96" s="58">
        <f>((US!I270/100 + 1)^(1/4) - 1)</f>
        <v>1.9994002798462418E-4</v>
      </c>
      <c r="J96" s="59">
        <f>((US!H270/100 + 1)^(1/4) - 1)</f>
        <v>6.7072176059841393E-3</v>
      </c>
      <c r="K96">
        <f>'EU and others'!HN103</f>
        <v>5.8260048928512461E-3</v>
      </c>
      <c r="L96">
        <f>'EU and others'!HO103</f>
        <v>4.8752953574541088E-3</v>
      </c>
      <c r="M96">
        <f>'EU and others'!HP103</f>
        <v>1.4491333915561989E-2</v>
      </c>
      <c r="N96">
        <f>'EU and others'!HQ103</f>
        <v>2.6859032344865941E-3</v>
      </c>
      <c r="O96">
        <f>'EU and others'!HR103</f>
        <v>2.5011825392068708E-3</v>
      </c>
      <c r="P96">
        <f>'EU and others'!HS103</f>
        <v>6.6947593892860927E-3</v>
      </c>
      <c r="Q96">
        <f>'EU and others'!HT103</f>
        <v>6.2986810021911155E-4</v>
      </c>
      <c r="R96">
        <f>(('EU and others'!ET103/100 + 1)^(1/4) - 1)</f>
        <v>1.5263479962428494E-3</v>
      </c>
      <c r="S96" s="52">
        <f>(('EU and others'!FE103/100 + 1)^(1/4) - 1)</f>
        <v>6.5793565479370653E-3</v>
      </c>
      <c r="T96" s="52">
        <f>'EU and others'!HU103</f>
        <v>-4.0876201030651078E-3</v>
      </c>
      <c r="U96">
        <f>LN('Bond Portfolio data'!EJ175/'Bond Portfolio data'!EJ174)</f>
        <v>1.6480174183210777E-2</v>
      </c>
      <c r="V96">
        <f>LN('Bond Portfolio data'!EB175/'Bond Portfolio data'!EB174)</f>
        <v>1.8005830352530668E-2</v>
      </c>
      <c r="W96">
        <f>LN('Bond Portfolio data'!S175/'Bond Portfolio data'!S174)</f>
        <v>3.8519826307920349E-2</v>
      </c>
      <c r="X96" s="52">
        <f>LN('Bond Portfolio data'!T175/'Bond Portfolio data'!T174)</f>
        <v>1.2633213879327948E-2</v>
      </c>
      <c r="Y96">
        <f>LN('Bond Portfolio data'!EJ175/'Bond Portfolio data'!EB175)</f>
        <v>-0.41154339935175754</v>
      </c>
      <c r="Z96">
        <f>LN('Bond Portfolio data'!S175/'Bond Portfolio data'!T175)</f>
        <v>-0.46037094637174114</v>
      </c>
      <c r="AA96" s="52">
        <f>LN('Bond Portfolio data'!EJ175/'Bond Portfolio data'!S175)</f>
        <v>1.0364132650914166</v>
      </c>
      <c r="AB96">
        <f>LN('Bond Portfolio data'!F175/'Bond Portfolio data'!F174)</f>
        <v>-6.2838431823220393E-3</v>
      </c>
      <c r="AC96">
        <f>LN('Bond Portfolio data'!G175/'Bond Portfolio data'!G174)</f>
        <v>1.7757110559943438E-2</v>
      </c>
      <c r="AD96">
        <f>LN('Bond Portfolio data'!W175/'Bond Portfolio data'!W174)</f>
        <v>5.2166663058969207E-2</v>
      </c>
      <c r="AE96" s="52">
        <f>LN('Bond Portfolio data'!X175/'Bond Portfolio data'!X174)</f>
        <v>3.9945257533145762E-3</v>
      </c>
      <c r="AF96">
        <f>LN('Bond Portfolio data'!F175/'Bond Portfolio data'!G175)</f>
        <v>-1.4744341994751771</v>
      </c>
      <c r="AG96" s="52">
        <f>LN('Bond Portfolio data'!W175/'Bond Portfolio data'!X175)</f>
        <v>0.27286804412200732</v>
      </c>
      <c r="AH96">
        <f>'EU and others'!HV103/100</f>
        <v>3.4599829385963373E-3</v>
      </c>
      <c r="AI96" s="52">
        <f>LN(US!E270)-LN(US!E269)</f>
        <v>-4.9666080897843301E-3</v>
      </c>
      <c r="AM96">
        <f>LN('Bond Portfolio data'!EJ175/'Bond Portfolio data'!F175)</f>
        <v>2.5136222825814913</v>
      </c>
      <c r="AN96">
        <f>LN('Bond Portfolio data'!EB175/'Bond Portfolio data'!G175)</f>
        <v>1.4507314824580717</v>
      </c>
    </row>
    <row r="97" spans="1:40" x14ac:dyDescent="0.25">
      <c r="A97" t="s">
        <v>464</v>
      </c>
      <c r="B97" s="57">
        <f>(LN(US!B271)-LN(US!B270))</f>
        <v>9.7089376695702612E-3</v>
      </c>
      <c r="C97" s="57">
        <f>(LN(US!C271)-LN(US!C270))</f>
        <v>8.3917366721557585E-3</v>
      </c>
      <c r="D97" s="57">
        <f>(LN(US!D271)-LN(US!D270))</f>
        <v>1.3162020702082167E-2</v>
      </c>
      <c r="E97" s="57">
        <f>(LN(US!L271)-LN(US!L270)+LN(US!M271)-LN(US!M270))</f>
        <v>-8.645889310070487E-4</v>
      </c>
      <c r="F97" s="57">
        <f>(LN(US!F271)-LN(US!F270))</f>
        <v>5.141591058621664E-3</v>
      </c>
      <c r="G97" s="57">
        <f>(LN(US!G271)-LN(US!G270))</f>
        <v>-2.2869323189622648E-3</v>
      </c>
      <c r="H97" s="57">
        <f>(LN(US!K271)-LN(US!K270))</f>
        <v>5.2088475059672845E-3</v>
      </c>
      <c r="I97" s="58">
        <f>((US!I271/100 + 1)^(1/4) - 1)</f>
        <v>2.2492410234242755E-4</v>
      </c>
      <c r="J97" s="59">
        <f>((US!H271/100 + 1)^(1/4) - 1)</f>
        <v>6.8052178230229021E-3</v>
      </c>
      <c r="K97">
        <f>'EU and others'!HN104</f>
        <v>2.8584512790969445E-3</v>
      </c>
      <c r="L97">
        <f>'EU and others'!HO104</f>
        <v>2.9483432408371891E-3</v>
      </c>
      <c r="M97">
        <f>'EU and others'!HP104</f>
        <v>7.2645812341731834E-3</v>
      </c>
      <c r="N97">
        <f>'EU and others'!HQ104</f>
        <v>1.8267090805204724E-3</v>
      </c>
      <c r="O97">
        <f>'EU and others'!HR104</f>
        <v>1.7892262618089947E-3</v>
      </c>
      <c r="P97">
        <f>'EU and others'!HS104</f>
        <v>-5.5997439935287279E-4</v>
      </c>
      <c r="Q97">
        <f>'EU and others'!HT104</f>
        <v>4.3533686278791521E-3</v>
      </c>
      <c r="R97">
        <f>(('EU and others'!ET104/100 + 1)^(1/4) - 1)</f>
        <v>1.5340787092088526E-3</v>
      </c>
      <c r="S97" s="52">
        <f>(('EU and others'!FE104/100 + 1)^(1/4) - 1)</f>
        <v>6.5997508220227985E-3</v>
      </c>
      <c r="T97" s="52">
        <f>'EU and others'!HU104</f>
        <v>-1.3906049943839118E-2</v>
      </c>
      <c r="U97">
        <f>LN('Bond Portfolio data'!EJ176/'Bond Portfolio data'!EJ175)</f>
        <v>3.5937833578059543E-4</v>
      </c>
      <c r="V97">
        <f>LN('Bond Portfolio data'!EB176/'Bond Portfolio data'!EB175)</f>
        <v>2.437077978318725E-2</v>
      </c>
      <c r="W97">
        <f>LN('Bond Portfolio data'!S176/'Bond Portfolio data'!S175)</f>
        <v>8.4458166131469257E-3</v>
      </c>
      <c r="X97" s="52">
        <f>LN('Bond Portfolio data'!T176/'Bond Portfolio data'!T175)</f>
        <v>7.7793290620268504E-3</v>
      </c>
      <c r="Y97">
        <f>LN('Bond Portfolio data'!EJ176/'Bond Portfolio data'!EB176)</f>
        <v>-0.43555480079916403</v>
      </c>
      <c r="Z97">
        <f>LN('Bond Portfolio data'!S176/'Bond Portfolio data'!T176)</f>
        <v>-0.459704458820621</v>
      </c>
      <c r="AA97" s="52">
        <f>LN('Bond Portfolio data'!EJ176/'Bond Portfolio data'!S176)</f>
        <v>1.0283268268140502</v>
      </c>
      <c r="AB97">
        <f>LN('Bond Portfolio data'!F176/'Bond Portfolio data'!F175)</f>
        <v>1.6735728155819748E-2</v>
      </c>
      <c r="AC97">
        <f>LN('Bond Portfolio data'!G176/'Bond Portfolio data'!G175)</f>
        <v>1.9635074252218599E-2</v>
      </c>
      <c r="AD97">
        <f>LN('Bond Portfolio data'!W176/'Bond Portfolio data'!W175)</f>
        <v>5.9804608549290554E-3</v>
      </c>
      <c r="AE97" s="52">
        <f>LN('Bond Portfolio data'!X176/'Bond Portfolio data'!X175)</f>
        <v>-1.2674593097700269E-2</v>
      </c>
      <c r="AF97">
        <f>LN('Bond Portfolio data'!F176/'Bond Portfolio data'!G176)</f>
        <v>-1.4773335455715759</v>
      </c>
      <c r="AG97" s="52">
        <f>LN('Bond Portfolio data'!W176/'Bond Portfolio data'!X176)</f>
        <v>0.29152309807463667</v>
      </c>
      <c r="AH97">
        <f>'EU and others'!HV104/100</f>
        <v>6.8237566486953312E-3</v>
      </c>
      <c r="AI97" s="52">
        <f>LN(US!E271)-LN(US!E270)</f>
        <v>-7.2138959803274005E-3</v>
      </c>
      <c r="AM97">
        <f>LN('Bond Portfolio data'!EJ176/'Bond Portfolio data'!F176)</f>
        <v>2.497245932761452</v>
      </c>
      <c r="AN97">
        <f>LN('Bond Portfolio data'!EB176/'Bond Portfolio data'!G176)</f>
        <v>1.45546718798904</v>
      </c>
    </row>
    <row r="98" spans="1:40" x14ac:dyDescent="0.25">
      <c r="A98" t="s">
        <v>465</v>
      </c>
      <c r="B98" s="57">
        <f>(LN(US!B272)-LN(US!B271))</f>
        <v>-2.9739185987747163E-3</v>
      </c>
      <c r="C98" s="57">
        <f>(LN(US!C272)-LN(US!C271))</f>
        <v>4.7345117678680992E-3</v>
      </c>
      <c r="D98" s="57">
        <f>(LN(US!D272)-LN(US!D271))</f>
        <v>-1.708418593524641E-2</v>
      </c>
      <c r="E98" s="57">
        <f>(LN(US!L272)-LN(US!L271)+LN(US!M272)-LN(US!M271))</f>
        <v>7.7803573418009364E-3</v>
      </c>
      <c r="F98" s="57">
        <f>(LN(US!F272)-LN(US!F271))</f>
        <v>4.4588098139621835E-3</v>
      </c>
      <c r="G98" s="57">
        <f>(LN(US!G272)-LN(US!G271))</f>
        <v>1.4436549689582634E-2</v>
      </c>
      <c r="H98" s="57">
        <f>(LN(US!K272)-LN(US!K271))</f>
        <v>1.5014491449137246E-2</v>
      </c>
      <c r="I98" s="58">
        <f>((US!I272/100 + 1)^(1/4) - 1)</f>
        <v>1.7495408124879042E-4</v>
      </c>
      <c r="J98" s="59">
        <f>((US!H272/100 + 1)^(1/4) - 1)</f>
        <v>6.8297134063610709E-3</v>
      </c>
      <c r="K98">
        <f>'EU and others'!HN105</f>
        <v>6.8439008923917724E-3</v>
      </c>
      <c r="L98">
        <f>'EU and others'!HO105</f>
        <v>8.168746051047648E-3</v>
      </c>
      <c r="M98">
        <f>'EU and others'!HP105</f>
        <v>1.3286342230945774E-2</v>
      </c>
      <c r="N98">
        <f>'EU and others'!HQ105</f>
        <v>2.0263715569410366E-3</v>
      </c>
      <c r="O98">
        <f>'EU and others'!HR105</f>
        <v>2.6389591734749694E-3</v>
      </c>
      <c r="P98">
        <f>'EU and others'!HS105</f>
        <v>3.3130150333127752E-3</v>
      </c>
      <c r="Q98">
        <f>'EU and others'!HT105</f>
        <v>3.7455280294984134E-3</v>
      </c>
      <c r="R98">
        <f>(('EU and others'!ET105/100 + 1)^(1/4) - 1)</f>
        <v>1.6148221825944553E-3</v>
      </c>
      <c r="S98" s="52">
        <f>(('EU and others'!FE105/100 + 1)^(1/4) - 1)</f>
        <v>6.3921887202713634E-3</v>
      </c>
      <c r="T98" s="52">
        <f>'EU and others'!HU105</f>
        <v>3.8378909826565829E-3</v>
      </c>
      <c r="U98">
        <f>LN('Bond Portfolio data'!EJ177/'Bond Portfolio data'!EJ176)</f>
        <v>3.0709564447509731E-3</v>
      </c>
      <c r="V98">
        <f>LN('Bond Portfolio data'!EB177/'Bond Portfolio data'!EB176)</f>
        <v>6.2625312194059986E-3</v>
      </c>
      <c r="W98">
        <f>LN('Bond Portfolio data'!S177/'Bond Portfolio data'!S176)</f>
        <v>3.8858033395763741E-2</v>
      </c>
      <c r="X98" s="52">
        <f>LN('Bond Portfolio data'!T177/'Bond Portfolio data'!T176)</f>
        <v>1.1630206744770638E-2</v>
      </c>
      <c r="Y98">
        <f>LN('Bond Portfolio data'!EJ177/'Bond Portfolio data'!EB177)</f>
        <v>-0.43874637557381907</v>
      </c>
      <c r="Z98">
        <f>LN('Bond Portfolio data'!S177/'Bond Portfolio data'!T177)</f>
        <v>-0.43247663216962784</v>
      </c>
      <c r="AA98" s="52">
        <f>LN('Bond Portfolio data'!EJ177/'Bond Portfolio data'!S177)</f>
        <v>0.9925397498630375</v>
      </c>
      <c r="AB98">
        <f>LN('Bond Portfolio data'!F177/'Bond Portfolio data'!F176)</f>
        <v>1.6977406446495525E-2</v>
      </c>
      <c r="AC98">
        <f>LN('Bond Portfolio data'!G177/'Bond Portfolio data'!G176)</f>
        <v>2.930827762452615E-2</v>
      </c>
      <c r="AD98">
        <f>LN('Bond Portfolio data'!W177/'Bond Portfolio data'!W176)</f>
        <v>4.5308330738241011E-2</v>
      </c>
      <c r="AE98" s="52">
        <f>LN('Bond Portfolio data'!X177/'Bond Portfolio data'!X176)</f>
        <v>-2.0140631927007699E-2</v>
      </c>
      <c r="AF98">
        <f>LN('Bond Portfolio data'!F177/'Bond Portfolio data'!G177)</f>
        <v>-1.4896644167496067</v>
      </c>
      <c r="AG98" s="52">
        <f>LN('Bond Portfolio data'!W177/'Bond Portfolio data'!X177)</f>
        <v>0.35697206073988547</v>
      </c>
      <c r="AH98">
        <f>'EU and others'!HV105/100</f>
        <v>4.8895254840862976E-3</v>
      </c>
      <c r="AI98" s="52">
        <f>LN(US!E272)-LN(US!E271)</f>
        <v>-2.5460602883597971E-3</v>
      </c>
      <c r="AM98">
        <f>LN('Bond Portfolio data'!EJ177/'Bond Portfolio data'!F177)</f>
        <v>2.4833394827597077</v>
      </c>
      <c r="AN98">
        <f>LN('Bond Portfolio data'!EB177/'Bond Portfolio data'!G177)</f>
        <v>1.43242144158392</v>
      </c>
    </row>
    <row r="99" spans="1:40" x14ac:dyDescent="0.25">
      <c r="A99" t="s">
        <v>466</v>
      </c>
      <c r="B99" s="57">
        <f>(LN(US!B273)-LN(US!B272))</f>
        <v>9.7195514875920708E-3</v>
      </c>
      <c r="C99" s="57">
        <f>(LN(US!C273)-LN(US!C272))</f>
        <v>9.3375697610742492E-3</v>
      </c>
      <c r="D99" s="57">
        <f>(LN(US!D273)-LN(US!D272))</f>
        <v>2.6512114165992529E-2</v>
      </c>
      <c r="E99" s="57">
        <f>(LN(US!L273)-LN(US!L272)+LN(US!M273)-LN(US!M272))</f>
        <v>6.1239228797056455E-3</v>
      </c>
      <c r="F99" s="57">
        <f>(LN(US!F273)-LN(US!F272))</f>
        <v>5.4606133123815681E-3</v>
      </c>
      <c r="G99" s="57">
        <f>(LN(US!G273)-LN(US!G272))</f>
        <v>-5.3719922600423686E-3</v>
      </c>
      <c r="H99" s="57">
        <f>(LN(US!K273)-LN(US!K272))</f>
        <v>-4.2694905292472995E-3</v>
      </c>
      <c r="I99" s="58">
        <f>((US!I273/100 + 1)^(1/4) - 1)</f>
        <v>2.2492410234242755E-4</v>
      </c>
      <c r="J99" s="59">
        <f>((US!H273/100 + 1)^(1/4) - 1)</f>
        <v>6.4866124148525994E-3</v>
      </c>
      <c r="K99">
        <f>'EU and others'!HN106</f>
        <v>-1.0561686661852217E-3</v>
      </c>
      <c r="L99">
        <f>'EU and others'!HO106</f>
        <v>-8.8785527963879101E-3</v>
      </c>
      <c r="M99">
        <f>'EU and others'!HP106</f>
        <v>-1.5238228235803787E-2</v>
      </c>
      <c r="N99">
        <f>'EU and others'!HQ106</f>
        <v>3.5047928050702705E-3</v>
      </c>
      <c r="O99">
        <f>'EU and others'!HR106</f>
        <v>6.4748137337070659E-3</v>
      </c>
      <c r="P99">
        <f>'EU and others'!HS106</f>
        <v>-8.0436899978267966E-3</v>
      </c>
      <c r="Q99">
        <f>'EU and others'!HT106</f>
        <v>5.8669610482887848E-3</v>
      </c>
      <c r="R99">
        <f>(('EU and others'!ET106/100 + 1)^(1/4) - 1)</f>
        <v>1.6105040458824771E-3</v>
      </c>
      <c r="S99" s="52">
        <f>(('EU and others'!FE106/100 + 1)^(1/4) - 1)</f>
        <v>5.6403447869124435E-3</v>
      </c>
      <c r="T99" s="52">
        <f>'EU and others'!HU106</f>
        <v>-4.8458459201733408E-3</v>
      </c>
      <c r="U99">
        <f>LN('Bond Portfolio data'!EJ178/'Bond Portfolio data'!EJ177)</f>
        <v>2.5264463903097701E-3</v>
      </c>
      <c r="V99">
        <f>LN('Bond Portfolio data'!EB178/'Bond Portfolio data'!EB177)</f>
        <v>2.0709842045963621E-2</v>
      </c>
      <c r="W99">
        <f>LN('Bond Portfolio data'!S178/'Bond Portfolio data'!S177)</f>
        <v>-1.5745661703131027E-2</v>
      </c>
      <c r="X99" s="52">
        <f>LN('Bond Portfolio data'!T178/'Bond Portfolio data'!T177)</f>
        <v>1.6290118048629371E-2</v>
      </c>
      <c r="Y99">
        <f>LN('Bond Portfolio data'!EJ178/'Bond Portfolio data'!EB178)</f>
        <v>-0.45692977122947281</v>
      </c>
      <c r="Z99">
        <f>LN('Bond Portfolio data'!S178/'Bond Portfolio data'!T178)</f>
        <v>-0.46451241192138831</v>
      </c>
      <c r="AA99" s="52">
        <f>LN('Bond Portfolio data'!EJ178/'Bond Portfolio data'!S178)</f>
        <v>1.0108118579564784</v>
      </c>
      <c r="AB99">
        <f>LN('Bond Portfolio data'!F178/'Bond Portfolio data'!F177)</f>
        <v>-2.0889240139580548E-2</v>
      </c>
      <c r="AC99">
        <f>LN('Bond Portfolio data'!G178/'Bond Portfolio data'!G177)</f>
        <v>2.4808069199312697E-2</v>
      </c>
      <c r="AD99">
        <f>LN('Bond Portfolio data'!W178/'Bond Portfolio data'!W177)</f>
        <v>-1.4255664601832507E-2</v>
      </c>
      <c r="AE99" s="52">
        <f>LN('Bond Portfolio data'!X178/'Bond Portfolio data'!X177)</f>
        <v>4.0556713234629822E-4</v>
      </c>
      <c r="AF99">
        <f>LN('Bond Portfolio data'!F178/'Bond Portfolio data'!G178)</f>
        <v>-1.5353617260885</v>
      </c>
      <c r="AG99" s="52">
        <f>LN('Bond Portfolio data'!W178/'Bond Portfolio data'!X178)</f>
        <v>0.34231082900570647</v>
      </c>
      <c r="AH99">
        <f>'EU and others'!HV106/100</f>
        <v>-7.2101671676832015E-4</v>
      </c>
      <c r="AI99" s="52">
        <f>LN(US!E273)-LN(US!E272)</f>
        <v>2.8321591862745521E-4</v>
      </c>
      <c r="AM99">
        <f>LN('Bond Portfolio data'!EJ178/'Bond Portfolio data'!F178)</f>
        <v>2.506755169289598</v>
      </c>
      <c r="AN99">
        <f>LN('Bond Portfolio data'!EB178/'Bond Portfolio data'!G178)</f>
        <v>1.4283232144305706</v>
      </c>
    </row>
    <row r="100" spans="1:40" x14ac:dyDescent="0.25">
      <c r="A100" t="s">
        <v>467</v>
      </c>
      <c r="B100" s="57">
        <f>(LN(US!B274)-LN(US!B273))</f>
        <v>1.210817629405625E-2</v>
      </c>
      <c r="C100" s="57">
        <f>(LN(US!C274)-LN(US!C273))</f>
        <v>9.1687177455543889E-3</v>
      </c>
      <c r="D100" s="57">
        <f>(LN(US!D274)-LN(US!D273))</f>
        <v>2.1406765956544227E-2</v>
      </c>
      <c r="E100" s="57">
        <f>(LN(US!L274)-LN(US!L273)+LN(US!M274)-LN(US!M273))</f>
        <v>5.2435763283344983E-3</v>
      </c>
      <c r="F100" s="57">
        <f>(LN(US!F274)-LN(US!F273))</f>
        <v>4.1859117272400326E-3</v>
      </c>
      <c r="G100" s="57">
        <f>(LN(US!G274)-LN(US!G273))</f>
        <v>-6.8212199402379881E-3</v>
      </c>
      <c r="H100" s="57">
        <f>(LN(US!K274)-LN(US!K273))</f>
        <v>9.5539111213556183E-3</v>
      </c>
      <c r="I100" s="58">
        <f>((US!I274/100 + 1)^(1/4) - 1)</f>
        <v>2.2492410234242755E-4</v>
      </c>
      <c r="J100" s="59">
        <f>((US!H274/100 + 1)^(1/4) - 1)</f>
        <v>6.192246325636086E-3</v>
      </c>
      <c r="K100">
        <f>'EU and others'!HN107</f>
        <v>3.4808688093910648E-3</v>
      </c>
      <c r="L100">
        <f>'EU and others'!HO107</f>
        <v>5.9269845831889378E-3</v>
      </c>
      <c r="M100">
        <f>'EU and others'!HP107</f>
        <v>1.7186437444120667E-3</v>
      </c>
      <c r="N100">
        <f>'EU and others'!HQ107</f>
        <v>2.7640372526039968E-3</v>
      </c>
      <c r="O100">
        <f>'EU and others'!HR107</f>
        <v>2.0493917900709854E-3</v>
      </c>
      <c r="P100">
        <f>'EU and others'!HS107</f>
        <v>3.9603721076530464E-3</v>
      </c>
      <c r="Q100">
        <f>'EU and others'!HT107</f>
        <v>3.9049990498642049E-3</v>
      </c>
      <c r="R100">
        <f>(('EU and others'!ET107/100 + 1)^(1/4) - 1)</f>
        <v>1.4577924640837292E-3</v>
      </c>
      <c r="S100" s="52">
        <f>(('EU and others'!FE107/100 + 1)^(1/4) - 1)</f>
        <v>4.9502975743895838E-3</v>
      </c>
      <c r="T100" s="52">
        <f>'EU and others'!HU107</f>
        <v>2.3746717842247987E-2</v>
      </c>
      <c r="U100">
        <f>LN('Bond Portfolio data'!EJ179/'Bond Portfolio data'!EJ178)</f>
        <v>-6.0769303967259675E-3</v>
      </c>
      <c r="V100">
        <f>LN('Bond Portfolio data'!EB179/'Bond Portfolio data'!EB178)</f>
        <v>-7.4394393655207239E-3</v>
      </c>
      <c r="W100">
        <f>LN('Bond Portfolio data'!S179/'Bond Portfolio data'!S178)</f>
        <v>2.1100761065542369E-2</v>
      </c>
      <c r="X100" s="52">
        <f>LN('Bond Portfolio data'!T179/'Bond Portfolio data'!T178)</f>
        <v>1.6102144242129367E-2</v>
      </c>
      <c r="Y100">
        <f>LN('Bond Portfolio data'!EJ179/'Bond Portfolio data'!EB179)</f>
        <v>-0.45556726226067812</v>
      </c>
      <c r="Z100">
        <f>LN('Bond Portfolio data'!S179/'Bond Portfolio data'!T179)</f>
        <v>-0.4595137950979753</v>
      </c>
      <c r="AA100" s="52">
        <f>LN('Bond Portfolio data'!EJ179/'Bond Portfolio data'!S179)</f>
        <v>0.9836341664942102</v>
      </c>
      <c r="AB100">
        <f>LN('Bond Portfolio data'!F179/'Bond Portfolio data'!F178)</f>
        <v>7.6810900678967974E-3</v>
      </c>
      <c r="AC100">
        <f>LN('Bond Portfolio data'!G179/'Bond Portfolio data'!G178)</f>
        <v>1.1802279800072778E-2</v>
      </c>
      <c r="AD100">
        <f>LN('Bond Portfolio data'!W179/'Bond Portfolio data'!W178)</f>
        <v>2.4942040031013888E-2</v>
      </c>
      <c r="AE100" s="52">
        <f>LN('Bond Portfolio data'!X179/'Bond Portfolio data'!X178)</f>
        <v>2.4169114985753446E-2</v>
      </c>
      <c r="AF100">
        <f>LN('Bond Portfolio data'!F179/'Bond Portfolio data'!G179)</f>
        <v>-1.5394829158206762</v>
      </c>
      <c r="AG100" s="52">
        <f>LN('Bond Portfolio data'!W179/'Bond Portfolio data'!X179)</f>
        <v>0.34308375405096703</v>
      </c>
      <c r="AH100">
        <f>'EU and others'!HV107/100</f>
        <v>5.8855437260094535E-4</v>
      </c>
      <c r="AI100" s="52">
        <f>LN(US!E274)-LN(US!E273)</f>
        <v>6.1753641207840104E-3</v>
      </c>
      <c r="AM100">
        <f>LN('Bond Portfolio data'!EJ179/'Bond Portfolio data'!F179)</f>
        <v>2.4929971488249754</v>
      </c>
      <c r="AN100">
        <f>LN('Bond Portfolio data'!EB179/'Bond Portfolio data'!G179)</f>
        <v>1.4090814952649773</v>
      </c>
    </row>
    <row r="101" spans="1:40" x14ac:dyDescent="0.25">
      <c r="A101" t="s">
        <v>468</v>
      </c>
      <c r="B101" s="57">
        <f>(LN(US!B275)-LN(US!B274))</f>
        <v>5.7123186691647732E-3</v>
      </c>
      <c r="C101" s="57">
        <f>(LN(US!C275)-LN(US!C274))</f>
        <v>1.1253325008667048E-2</v>
      </c>
      <c r="D101" s="57">
        <f>(LN(US!D275)-LN(US!D274))</f>
        <v>6.3909452051893467E-3</v>
      </c>
      <c r="E101" s="57">
        <f>(LN(US!L275)-LN(US!L274)+LN(US!M275)-LN(US!M274))</f>
        <v>7.1901224639763228E-3</v>
      </c>
      <c r="F101" s="57">
        <f>(LN(US!F275)-LN(US!F274))</f>
        <v>1.2358960674134778E-3</v>
      </c>
      <c r="G101" s="57">
        <f>(LN(US!G275)-LN(US!G274))</f>
        <v>-2.0996643538146564E-2</v>
      </c>
      <c r="H101" s="57">
        <f>(LN(US!K275)-LN(US!K274))</f>
        <v>8.7606156329220752E-3</v>
      </c>
      <c r="I101" s="58">
        <f>((US!I275/100 + 1)^(1/4) - 1)</f>
        <v>2.4990630464993835E-4</v>
      </c>
      <c r="J101" s="59">
        <f>((US!H275/100 + 1)^(1/4) - 1)</f>
        <v>5.6519031860091662E-3</v>
      </c>
      <c r="K101">
        <f>'EU and others'!HN108</f>
        <v>5.9959649764846556E-3</v>
      </c>
      <c r="L101">
        <f>'EU and others'!HO108</f>
        <v>5.7710111463148469E-3</v>
      </c>
      <c r="M101">
        <f>'EU and others'!HP108</f>
        <v>4.0901756113394423E-3</v>
      </c>
      <c r="N101">
        <f>'EU and others'!HQ108</f>
        <v>-3.9647364915575585E-3</v>
      </c>
      <c r="O101">
        <f>'EU and others'!HR108</f>
        <v>2.0778867771931147E-3</v>
      </c>
      <c r="P101">
        <f>'EU and others'!HS108</f>
        <v>-4.5491640957219474E-3</v>
      </c>
      <c r="Q101">
        <f>'EU and others'!HT108</f>
        <v>1.015303323572957E-2</v>
      </c>
      <c r="R101">
        <f>(('EU and others'!ET108/100 + 1)^(1/4) - 1)</f>
        <v>1.3253907751895611E-3</v>
      </c>
      <c r="S101" s="52">
        <f>(('EU and others'!FE108/100 + 1)^(1/4) - 1)</f>
        <v>4.1485116363308983E-3</v>
      </c>
      <c r="T101" s="52">
        <f>'EU and others'!HU108</f>
        <v>6.2694538694673438E-2</v>
      </c>
      <c r="U101">
        <f>LN('Bond Portfolio data'!EJ180/'Bond Portfolio data'!EJ179)</f>
        <v>-2.7166609713461569E-2</v>
      </c>
      <c r="V101">
        <f>LN('Bond Portfolio data'!EB180/'Bond Portfolio data'!EB179)</f>
        <v>-4.5009712794326549E-2</v>
      </c>
      <c r="W101">
        <f>LN('Bond Portfolio data'!S180/'Bond Portfolio data'!S179)</f>
        <v>-2.6440975855357145E-2</v>
      </c>
      <c r="X101" s="52">
        <f>LN('Bond Portfolio data'!T180/'Bond Portfolio data'!T179)</f>
        <v>1.9894010931523043E-2</v>
      </c>
      <c r="Y101">
        <f>LN('Bond Portfolio data'!EJ180/'Bond Portfolio data'!EB180)</f>
        <v>-0.43772415917981311</v>
      </c>
      <c r="Z101">
        <f>LN('Bond Portfolio data'!S180/'Bond Portfolio data'!T180)</f>
        <v>-0.50584878188485538</v>
      </c>
      <c r="AA101" s="52">
        <f>LN('Bond Portfolio data'!EJ180/'Bond Portfolio data'!S180)</f>
        <v>0.98290853263610567</v>
      </c>
      <c r="AB101">
        <f>LN('Bond Portfolio data'!F180/'Bond Portfolio data'!F179)</f>
        <v>3.8513833616419191E-2</v>
      </c>
      <c r="AC101">
        <f>LN('Bond Portfolio data'!G180/'Bond Portfolio data'!G179)</f>
        <v>5.3591326311281245E-3</v>
      </c>
      <c r="AD101">
        <f>LN('Bond Portfolio data'!W180/'Bond Portfolio data'!W179)</f>
        <v>-4.5669411235116121E-2</v>
      </c>
      <c r="AE101" s="52">
        <f>LN('Bond Portfolio data'!X180/'Bond Portfolio data'!X179)</f>
        <v>4.6443263485041714E-2</v>
      </c>
      <c r="AF101">
        <f>LN('Bond Portfolio data'!F180/'Bond Portfolio data'!G180)</f>
        <v>-1.5063282148353851</v>
      </c>
      <c r="AG101" s="52">
        <f>LN('Bond Portfolio data'!W180/'Bond Portfolio data'!X180)</f>
        <v>0.25097107933080914</v>
      </c>
      <c r="AH101">
        <f>'EU and others'!HV108/100</f>
        <v>3.5390122307874367E-3</v>
      </c>
      <c r="AI101" s="52">
        <f>LN(US!E275)-LN(US!E274)</f>
        <v>-9.1507414965885658E-4</v>
      </c>
      <c r="AM101">
        <f>LN('Bond Portfolio data'!EJ180/'Bond Portfolio data'!F180)</f>
        <v>2.4273167054950946</v>
      </c>
      <c r="AN101">
        <f>LN('Bond Portfolio data'!EB180/'Bond Portfolio data'!G180)</f>
        <v>1.3587126498395223</v>
      </c>
    </row>
    <row r="102" spans="1:40" x14ac:dyDescent="0.25">
      <c r="A102" t="s">
        <v>469</v>
      </c>
      <c r="B102" s="57">
        <f>(LN(US!B276)-LN(US!B275))</f>
        <v>5.0715391379476671E-3</v>
      </c>
      <c r="C102" s="57">
        <f>(LN(US!C276)-LN(US!C275))</f>
        <v>5.9624004486327209E-3</v>
      </c>
      <c r="D102" s="57">
        <f>(LN(US!D276)-LN(US!D275))</f>
        <v>2.3591254822096452E-2</v>
      </c>
      <c r="E102" s="57">
        <f>(LN(US!L276)-LN(US!L275)+LN(US!M276)-LN(US!M275))</f>
        <v>4.7379984780260287E-3</v>
      </c>
      <c r="F102" s="57">
        <f>(LN(US!F276)-LN(US!F275))</f>
        <v>9.1487123251354774E-5</v>
      </c>
      <c r="G102" s="57">
        <f>(LN(US!G276)-LN(US!G275))</f>
        <v>-4.9080482069570053E-2</v>
      </c>
      <c r="H102" s="57">
        <f>(LN(US!K276)-LN(US!K275))</f>
        <v>4.431446492827007E-3</v>
      </c>
      <c r="I102" s="58">
        <f>((US!I276/100 + 1)^(1/4) - 1)</f>
        <v>2.7488663523400625E-4</v>
      </c>
      <c r="J102" s="59">
        <f>((US!H276/100 + 1)^(1/4) - 1)</f>
        <v>4.8890290884908705E-3</v>
      </c>
      <c r="K102">
        <f>'EU and others'!HN109</f>
        <v>8.3839600592032111E-3</v>
      </c>
      <c r="L102">
        <f>'EU and others'!HO109</f>
        <v>6.1321923704093107E-3</v>
      </c>
      <c r="M102">
        <f>'EU and others'!HP109</f>
        <v>1.2837126505371181E-2</v>
      </c>
      <c r="N102">
        <f>'EU and others'!HQ109</f>
        <v>6.330398482154209E-3</v>
      </c>
      <c r="O102">
        <f>'EU and others'!HR109</f>
        <v>3.5587401025425429E-3</v>
      </c>
      <c r="P102">
        <f>'EU and others'!HS109</f>
        <v>-2.579842429821309E-2</v>
      </c>
      <c r="Q102">
        <f>'EU and others'!HT109</f>
        <v>-4.3676067786792836E-4</v>
      </c>
      <c r="R102">
        <f>(('EU and others'!ET109/100 + 1)^(1/4) - 1)</f>
        <v>1.1927699645495338E-3</v>
      </c>
      <c r="S102" s="52">
        <f>(('EU and others'!FE109/100 + 1)^(1/4) - 1)</f>
        <v>3.3197507883599986E-3</v>
      </c>
      <c r="T102" s="52">
        <f>'EU and others'!HU109</f>
        <v>7.0283971758679023E-2</v>
      </c>
      <c r="U102">
        <f>LN('Bond Portfolio data'!EJ181/'Bond Portfolio data'!EJ180)</f>
        <v>2.8931459301233947E-4</v>
      </c>
      <c r="V102">
        <f>LN('Bond Portfolio data'!EB181/'Bond Portfolio data'!EB180)</f>
        <v>-5.11816806230872E-2</v>
      </c>
      <c r="W102">
        <f>LN('Bond Portfolio data'!S181/'Bond Portfolio data'!S180)</f>
        <v>5.2286838402466817E-3</v>
      </c>
      <c r="X102" s="52">
        <f>LN('Bond Portfolio data'!T181/'Bond Portfolio data'!T180)</f>
        <v>1.2530897846745676E-2</v>
      </c>
      <c r="Y102">
        <f>LN('Bond Portfolio data'!EJ181/'Bond Portfolio data'!EB181)</f>
        <v>-0.38625316396371356</v>
      </c>
      <c r="Z102">
        <f>LN('Bond Portfolio data'!S181/'Bond Portfolio data'!T181)</f>
        <v>-0.5131509958913546</v>
      </c>
      <c r="AA102" s="52">
        <f>LN('Bond Portfolio data'!EJ181/'Bond Portfolio data'!S181)</f>
        <v>0.9779691633888713</v>
      </c>
      <c r="AB102">
        <f>LN('Bond Portfolio data'!F181/'Bond Portfolio data'!F180)</f>
        <v>2.5396484017385548E-2</v>
      </c>
      <c r="AC102">
        <f>LN('Bond Portfolio data'!G181/'Bond Portfolio data'!G180)</f>
        <v>-2.5663793022003825E-3</v>
      </c>
      <c r="AD102">
        <f>LN('Bond Portfolio data'!W181/'Bond Portfolio data'!W180)</f>
        <v>-1.0802745552189958E-3</v>
      </c>
      <c r="AE102" s="52">
        <f>LN('Bond Portfolio data'!X181/'Bond Portfolio data'!X180)</f>
        <v>3.899118166760248E-2</v>
      </c>
      <c r="AF102">
        <f>LN('Bond Portfolio data'!F181/'Bond Portfolio data'!G181)</f>
        <v>-1.4783653515157991</v>
      </c>
      <c r="AG102" s="52">
        <f>LN('Bond Portfolio data'!W181/'Bond Portfolio data'!X181)</f>
        <v>0.21089962310798774</v>
      </c>
      <c r="AH102">
        <f>'EU and others'!HV109/100</f>
        <v>1.0466478057511035E-2</v>
      </c>
      <c r="AI102" s="52">
        <f>LN(US!E276)-LN(US!E275)</f>
        <v>6.3180273345606608E-3</v>
      </c>
      <c r="AM102">
        <f>LN('Bond Portfolio data'!EJ181/'Bond Portfolio data'!F181)</f>
        <v>2.4022095360707212</v>
      </c>
      <c r="AN102">
        <f>LN('Bond Portfolio data'!EB181/'Bond Portfolio data'!G181)</f>
        <v>1.3100973485186358</v>
      </c>
    </row>
    <row r="103" spans="1:40" x14ac:dyDescent="0.25">
      <c r="A103" t="s">
        <v>470</v>
      </c>
      <c r="B103" s="57">
        <f>(LN(US!B277)-LN(US!B276))</f>
        <v>6.4454688390078729E-3</v>
      </c>
      <c r="C103" s="57">
        <f>(LN(US!C277)-LN(US!C276))</f>
        <v>7.0814388736852862E-3</v>
      </c>
      <c r="D103" s="57">
        <f>(LN(US!D277)-LN(US!D276))</f>
        <v>2.4090087586321474E-3</v>
      </c>
      <c r="E103" s="57">
        <f>(LN(US!L277)-LN(US!L276)+LN(US!M277)-LN(US!M276))</f>
        <v>1.0304597766257473E-3</v>
      </c>
      <c r="F103" s="57">
        <f>(LN(US!F277)-LN(US!F276))</f>
        <v>5.5558486014390951E-3</v>
      </c>
      <c r="G103" s="57">
        <f>(LN(US!G277)-LN(US!G276))</f>
        <v>-1.537078206312259E-2</v>
      </c>
      <c r="H103" s="57">
        <f>(LN(US!K277)-LN(US!K276))</f>
        <v>1.1689960682281786E-2</v>
      </c>
      <c r="I103" s="58">
        <f>((US!I277/100 + 1)^(1/4) - 1)</f>
        <v>2.9986509442214704E-4</v>
      </c>
      <c r="J103" s="59">
        <f>((US!H277/100 + 1)^(1/4) - 1)</f>
        <v>5.3814046730773502E-3</v>
      </c>
      <c r="K103">
        <f>'EU and others'!HN110</f>
        <v>3.3536518927396943E-3</v>
      </c>
      <c r="L103">
        <f>'EU and others'!HO110</f>
        <v>2.6277410487388973E-3</v>
      </c>
      <c r="M103">
        <f>'EU and others'!HP110</f>
        <v>1.7998657269213648E-4</v>
      </c>
      <c r="N103">
        <f>'EU and others'!HQ110</f>
        <v>2.7055622998117131E-3</v>
      </c>
      <c r="O103">
        <f>'EU and others'!HR110</f>
        <v>3.5018223214266881E-3</v>
      </c>
      <c r="P103">
        <f>'EU and others'!HS110</f>
        <v>5.3079844893062743E-3</v>
      </c>
      <c r="Q103">
        <f>'EU and others'!HT110</f>
        <v>5.1119114779549051E-3</v>
      </c>
      <c r="R103">
        <f>(('EU and others'!ET110/100 + 1)^(1/4) - 1)</f>
        <v>1.1386877261547745E-3</v>
      </c>
      <c r="S103" s="52">
        <f>(('EU and others'!FE110/100 + 1)^(1/4) - 1)</f>
        <v>3.5288809463083215E-3</v>
      </c>
      <c r="T103" s="52">
        <f>'EU and others'!HU110</f>
        <v>1.2253757689933167E-2</v>
      </c>
      <c r="U103">
        <f>LN('Bond Portfolio data'!EJ182/'Bond Portfolio data'!EJ181)</f>
        <v>2.1379483907603844E-2</v>
      </c>
      <c r="V103">
        <f>LN('Bond Portfolio data'!EB182/'Bond Portfolio data'!EB181)</f>
        <v>-8.3649407862738392E-4</v>
      </c>
      <c r="W103">
        <f>LN('Bond Portfolio data'!S182/'Bond Portfolio data'!S181)</f>
        <v>-2.196155235477399E-2</v>
      </c>
      <c r="X103" s="52">
        <f>LN('Bond Portfolio data'!T182/'Bond Portfolio data'!T181)</f>
        <v>1.6864180408731919E-2</v>
      </c>
      <c r="Y103">
        <f>LN('Bond Portfolio data'!EJ182/'Bond Portfolio data'!EB182)</f>
        <v>-0.3640371859774823</v>
      </c>
      <c r="Z103">
        <f>LN('Bond Portfolio data'!S182/'Bond Portfolio data'!T182)</f>
        <v>-0.55197672865486047</v>
      </c>
      <c r="AA103" s="52">
        <f>LN('Bond Portfolio data'!EJ182/'Bond Portfolio data'!S182)</f>
        <v>1.0213101996512493</v>
      </c>
      <c r="AB103">
        <f>LN('Bond Portfolio data'!F182/'Bond Portfolio data'!F181)</f>
        <v>2.6883194783179732E-2</v>
      </c>
      <c r="AC103">
        <f>LN('Bond Portfolio data'!G182/'Bond Portfolio data'!G181)</f>
        <v>-1.5510141778525418E-3</v>
      </c>
      <c r="AD103">
        <f>LN('Bond Portfolio data'!W182/'Bond Portfolio data'!W181)</f>
        <v>-3.7956321602944917E-2</v>
      </c>
      <c r="AE103" s="52">
        <f>LN('Bond Portfolio data'!X182/'Bond Portfolio data'!X181)</f>
        <v>4.7706666092771056E-2</v>
      </c>
      <c r="AF103">
        <f>LN('Bond Portfolio data'!F182/'Bond Portfolio data'!G182)</f>
        <v>-1.4499311425547667</v>
      </c>
      <c r="AG103" s="52">
        <f>LN('Bond Portfolio data'!W182/'Bond Portfolio data'!X182)</f>
        <v>0.12523663541227181</v>
      </c>
      <c r="AH103">
        <f>'EU and others'!HV110/100</f>
        <v>5.6791862748805499E-3</v>
      </c>
      <c r="AI103" s="52">
        <f>LN(US!E277)-LN(US!E276)</f>
        <v>7.9112406625183596E-3</v>
      </c>
      <c r="AM103">
        <f>LN('Bond Portfolio data'!EJ182/'Bond Portfolio data'!F182)</f>
        <v>2.3967058251951454</v>
      </c>
      <c r="AN103">
        <f>LN('Bond Portfolio data'!EB182/'Bond Portfolio data'!G182)</f>
        <v>1.3108118686178609</v>
      </c>
    </row>
    <row r="104" spans="1:40" x14ac:dyDescent="0.25">
      <c r="A104" t="s">
        <v>471</v>
      </c>
      <c r="B104" s="57">
        <f>(LN(US!B278)-LN(US!B277))</f>
        <v>4.9163798306075535E-3</v>
      </c>
      <c r="C104" s="57">
        <f>(LN(US!C278)-LN(US!C277))</f>
        <v>6.6496955851160777E-3</v>
      </c>
      <c r="D104" s="57">
        <f>(LN(US!D278)-LN(US!D277))</f>
        <v>5.0435766664342907E-3</v>
      </c>
      <c r="E104" s="57">
        <f>(LN(US!L278)-LN(US!L277)+LN(US!M278)-LN(US!M277))</f>
        <v>-8.6368967819439035E-5</v>
      </c>
      <c r="F104" s="57">
        <f>(LN(US!F278)-LN(US!F277))</f>
        <v>3.0339939339159017E-3</v>
      </c>
      <c r="G104" s="57">
        <f>(LN(US!G278)-LN(US!G277))</f>
        <v>-1.2932636125156272E-2</v>
      </c>
      <c r="H104" s="57">
        <f>(LN(US!K278)-LN(US!K277))</f>
        <v>7.0428664935455743E-3</v>
      </c>
      <c r="I104" s="58">
        <f>((US!I278/100 + 1)^(1/4) - 1)</f>
        <v>3.4981639991826796E-4</v>
      </c>
      <c r="J104" s="59">
        <f>((US!H278/100 + 1)^(1/4) - 1)</f>
        <v>5.504385605845874E-3</v>
      </c>
      <c r="K104">
        <f>'EU and others'!HN111</f>
        <v>4.605647530848459E-3</v>
      </c>
      <c r="L104">
        <f>'EU and others'!HO111</f>
        <v>6.3425401811298583E-3</v>
      </c>
      <c r="M104">
        <f>'EU and others'!HP111</f>
        <v>3.0682363301667605E-3</v>
      </c>
      <c r="N104">
        <f>'EU and others'!HQ111</f>
        <v>4.3844833908969153E-3</v>
      </c>
      <c r="O104">
        <f>'EU and others'!HR111</f>
        <v>2.1147508622734222E-3</v>
      </c>
      <c r="P104">
        <f>'EU and others'!HS111</f>
        <v>-9.8104024271915367E-3</v>
      </c>
      <c r="Q104">
        <f>'EU and others'!HT111</f>
        <v>4.4212291104849272E-3</v>
      </c>
      <c r="R104">
        <f>(('EU and others'!ET111/100 + 1)^(1/4) - 1)</f>
        <v>1.0728385081002489E-3</v>
      </c>
      <c r="S104" s="52">
        <f>(('EU and others'!FE111/100 + 1)^(1/4) - 1)</f>
        <v>3.6645783966784418E-3</v>
      </c>
      <c r="T104" s="52">
        <f>'EU and others'!HU111</f>
        <v>5.6458503073341373E-3</v>
      </c>
      <c r="U104">
        <f>LN('Bond Portfolio data'!EJ183/'Bond Portfolio data'!EJ182)</f>
        <v>7.0051266013302135E-3</v>
      </c>
      <c r="V104">
        <f>LN('Bond Portfolio data'!EB183/'Bond Portfolio data'!EB182)</f>
        <v>2.1017098860479623E-2</v>
      </c>
      <c r="W104">
        <f>LN('Bond Portfolio data'!S183/'Bond Portfolio data'!S182)</f>
        <v>-1.4865260650385957E-2</v>
      </c>
      <c r="X104" s="52">
        <f>LN('Bond Portfolio data'!T183/'Bond Portfolio data'!T182)</f>
        <v>2.0141489345094094E-2</v>
      </c>
      <c r="Y104">
        <f>LN('Bond Portfolio data'!EJ183/'Bond Portfolio data'!EB183)</f>
        <v>-0.37804915823663165</v>
      </c>
      <c r="Z104">
        <f>LN('Bond Portfolio data'!S183/'Bond Portfolio data'!T183)</f>
        <v>-0.5869834786503404</v>
      </c>
      <c r="AA104" s="52">
        <f>LN('Bond Portfolio data'!EJ183/'Bond Portfolio data'!S183)</f>
        <v>1.0431805869029653</v>
      </c>
      <c r="AB104">
        <f>LN('Bond Portfolio data'!F183/'Bond Portfolio data'!F182)</f>
        <v>-1.7935669204923457E-3</v>
      </c>
      <c r="AC104">
        <f>LN('Bond Portfolio data'!G183/'Bond Portfolio data'!G182)</f>
        <v>-4.1625453941475351E-3</v>
      </c>
      <c r="AD104">
        <f>LN('Bond Portfolio data'!W183/'Bond Portfolio data'!W182)</f>
        <v>-1.9325342878641637E-2</v>
      </c>
      <c r="AE104" s="52">
        <f>LN('Bond Portfolio data'!X183/'Bond Portfolio data'!X182)</f>
        <v>5.8628599719617293E-2</v>
      </c>
      <c r="AF104">
        <f>LN('Bond Portfolio data'!F183/'Bond Portfolio data'!G183)</f>
        <v>-1.4475621640811116</v>
      </c>
      <c r="AG104" s="52">
        <f>LN('Bond Portfolio data'!W183/'Bond Portfolio data'!X183)</f>
        <v>4.7282692814012907E-2</v>
      </c>
      <c r="AH104">
        <f>'EU and others'!HV111/100</f>
        <v>6.3925843684116881E-3</v>
      </c>
      <c r="AI104" s="52">
        <f>LN(US!E278)-LN(US!E277)</f>
        <v>4.7445154886993635E-3</v>
      </c>
      <c r="AM104">
        <f>LN('Bond Portfolio data'!EJ183/'Bond Portfolio data'!F183)</f>
        <v>2.4055045187169681</v>
      </c>
      <c r="AN104">
        <f>LN('Bond Portfolio data'!EB183/'Bond Portfolio data'!G183)</f>
        <v>1.335991512872488</v>
      </c>
    </row>
    <row r="105" spans="1:40" x14ac:dyDescent="0.25">
      <c r="A105" t="s">
        <v>472</v>
      </c>
      <c r="B105" s="57">
        <f>(LN(US!B279)-LN(US!B278))</f>
        <v>2.1732804435643516E-3</v>
      </c>
      <c r="C105" s="57">
        <f>(LN(US!C279)-LN(US!C278))</f>
        <v>5.6167977852421558E-3</v>
      </c>
      <c r="D105" s="57">
        <f>(LN(US!D279)-LN(US!D278))</f>
        <v>-5.845934944988862E-3</v>
      </c>
      <c r="E105" s="57">
        <f>(LN(US!L279)-LN(US!L278)+LN(US!M279)-LN(US!M278))</f>
        <v>5.0788761596312071E-3</v>
      </c>
      <c r="F105" s="57">
        <f>(LN(US!F279)-LN(US!F278))</f>
        <v>2.2739945565595221E-3</v>
      </c>
      <c r="G105" s="57">
        <f>(LN(US!G279)-LN(US!G278))</f>
        <v>-2.3547219008073661E-2</v>
      </c>
      <c r="H105" s="57">
        <f>(LN(US!K279)-LN(US!K278))</f>
        <v>7.6842487934687398E-3</v>
      </c>
      <c r="I105" s="58">
        <f>((US!I279/100 + 1)^(1/4) - 1)</f>
        <v>3.9976022375398657E-4</v>
      </c>
      <c r="J105" s="59">
        <f>((US!H279/100 + 1)^(1/4) - 1)</f>
        <v>5.4306024616159743E-3</v>
      </c>
      <c r="K105">
        <f>'EU and others'!HN112</f>
        <v>3.0846751160801865E-3</v>
      </c>
      <c r="L105">
        <f>'EU and others'!HO112</f>
        <v>2.1049900144856971E-3</v>
      </c>
      <c r="M105">
        <f>'EU and others'!HP112</f>
        <v>5.8569852255322442E-3</v>
      </c>
      <c r="N105">
        <f>'EU and others'!HQ112</f>
        <v>4.9394980065866866E-3</v>
      </c>
      <c r="O105">
        <f>'EU and others'!HR112</f>
        <v>1.5711820528339149E-3</v>
      </c>
      <c r="P105">
        <f>'EU and others'!HS112</f>
        <v>-2.0479358896924493E-2</v>
      </c>
      <c r="Q105">
        <f>'EU and others'!HT112</f>
        <v>3.4713191083940251E-3</v>
      </c>
      <c r="R105">
        <f>(('EU and others'!ET112/100 + 1)^(1/4) - 1)</f>
        <v>9.4900623944438323E-4</v>
      </c>
      <c r="S105" s="52">
        <f>(('EU and others'!FE112/100 + 1)^(1/4) - 1)</f>
        <v>3.2310126420542762E-3</v>
      </c>
      <c r="T105" s="52">
        <f>'EU and others'!HU112</f>
        <v>1.0968597925511681E-2</v>
      </c>
      <c r="U105">
        <f>LN('Bond Portfolio data'!EJ184/'Bond Portfolio data'!EJ183)</f>
        <v>-1.633372806952701E-3</v>
      </c>
      <c r="V105">
        <f>LN('Bond Portfolio data'!EB184/'Bond Portfolio data'!EB183)</f>
        <v>8.0178269035728455E-3</v>
      </c>
      <c r="W105">
        <f>LN('Bond Portfolio data'!S184/'Bond Portfolio data'!S183)</f>
        <v>-2.2135336243172068E-2</v>
      </c>
      <c r="X105" s="52">
        <f>LN('Bond Portfolio data'!T184/'Bond Portfolio data'!T183)</f>
        <v>2.1808581933383923E-2</v>
      </c>
      <c r="Y105">
        <f>LN('Bond Portfolio data'!EJ184/'Bond Portfolio data'!EB184)</f>
        <v>-0.38770035794715718</v>
      </c>
      <c r="Z105">
        <f>LN('Bond Portfolio data'!S184/'Bond Portfolio data'!T184)</f>
        <v>-0.63092739682689658</v>
      </c>
      <c r="AA105" s="52">
        <f>LN('Bond Portfolio data'!EJ184/'Bond Portfolio data'!S184)</f>
        <v>1.0636825503391849</v>
      </c>
      <c r="AB105">
        <f>LN('Bond Portfolio data'!F184/'Bond Portfolio data'!F183)</f>
        <v>2.1305710014936599E-2</v>
      </c>
      <c r="AC105">
        <f>LN('Bond Portfolio data'!G184/'Bond Portfolio data'!G183)</f>
        <v>-2.9101858929773436E-3</v>
      </c>
      <c r="AD105">
        <f>LN('Bond Portfolio data'!W184/'Bond Portfolio data'!W183)</f>
        <v>-3.7535401627073126E-2</v>
      </c>
      <c r="AE105" s="52">
        <f>LN('Bond Portfolio data'!X184/'Bond Portfolio data'!X183)</f>
        <v>5.8594028924231704E-2</v>
      </c>
      <c r="AF105">
        <f>LN('Bond Portfolio data'!F184/'Bond Portfolio data'!G184)</f>
        <v>-1.4233462681731976</v>
      </c>
      <c r="AG105" s="52">
        <f>LN('Bond Portfolio data'!W184/'Bond Portfolio data'!X184)</f>
        <v>-4.8846737737291999E-2</v>
      </c>
      <c r="AH105">
        <f>'EU and others'!HV112/100</f>
        <v>3.7734983825232142E-3</v>
      </c>
      <c r="AI105" s="52">
        <f>LN(US!E279)-LN(US!E278)</f>
        <v>2.5189364779416579E-3</v>
      </c>
      <c r="AM105">
        <f>LN('Bond Portfolio data'!EJ184/'Bond Portfolio data'!F184)</f>
        <v>2.3825654358950787</v>
      </c>
      <c r="AN105">
        <f>LN('Bond Portfolio data'!EB184/'Bond Portfolio data'!G184)</f>
        <v>1.3469195256690383</v>
      </c>
    </row>
    <row r="107" spans="1:40" x14ac:dyDescent="0.25">
      <c r="A107" s="96" t="s">
        <v>902</v>
      </c>
    </row>
    <row r="108" spans="1:40" x14ac:dyDescent="0.25">
      <c r="A108" t="s">
        <v>903</v>
      </c>
      <c r="B108" s="97">
        <f>AVERAGE(B3:B73)</f>
        <v>7.2700553172539359E-3</v>
      </c>
      <c r="C108" s="97">
        <f t="shared" ref="C108:X108" si="0">AVERAGE(C3:C73)</f>
        <v>8.1343328771051708E-3</v>
      </c>
      <c r="D108" s="97">
        <f t="shared" si="0"/>
        <v>1.0119613341121261E-2</v>
      </c>
      <c r="E108" s="97">
        <f t="shared" si="0"/>
        <v>2.4617228468507136E-3</v>
      </c>
      <c r="F108" s="97">
        <f t="shared" si="0"/>
        <v>5.5954317418082863E-3</v>
      </c>
      <c r="G108" s="97">
        <f t="shared" si="0"/>
        <v>2.0899594126515572E-3</v>
      </c>
      <c r="H108" s="97">
        <f t="shared" si="0"/>
        <v>9.7347331976925036E-3</v>
      </c>
      <c r="I108" s="97">
        <f t="shared" si="0"/>
        <v>1.0625151191323774E-2</v>
      </c>
      <c r="J108" s="97">
        <f t="shared" si="0"/>
        <v>1.4079306124105413E-2</v>
      </c>
      <c r="K108" s="97">
        <f t="shared" si="0"/>
        <v>6.3580321198393481E-3</v>
      </c>
      <c r="L108" s="97">
        <f t="shared" si="0"/>
        <v>6.1927736086696264E-3</v>
      </c>
      <c r="M108" s="97">
        <f t="shared" si="0"/>
        <v>5.0167529830668607E-3</v>
      </c>
      <c r="N108" s="97">
        <f t="shared" si="0"/>
        <v>1.6376640715130896E-3</v>
      </c>
      <c r="O108" s="97">
        <f t="shared" si="0"/>
        <v>4.1672334345797717E-3</v>
      </c>
      <c r="P108" s="97">
        <f t="shared" si="0"/>
        <v>2.1829448748264327E-3</v>
      </c>
      <c r="Q108" s="97">
        <f t="shared" si="0"/>
        <v>9.0186251600844584E-3</v>
      </c>
      <c r="R108" s="97">
        <f t="shared" si="0"/>
        <v>1.0774386666947133E-2</v>
      </c>
      <c r="S108" s="97">
        <f t="shared" si="0"/>
        <v>1.3463876447049477E-2</v>
      </c>
      <c r="T108" s="97">
        <f t="shared" si="0"/>
        <v>-2.2160247103447236E-3</v>
      </c>
      <c r="U108" s="97">
        <f t="shared" si="0"/>
        <v>2.1984513725980981E-2</v>
      </c>
      <c r="V108" s="97">
        <f t="shared" si="0"/>
        <v>2.376444534424816E-2</v>
      </c>
      <c r="W108" s="97">
        <f t="shared" si="0"/>
        <v>1.2876294735367094E-2</v>
      </c>
      <c r="X108" s="97">
        <f t="shared" si="0"/>
        <v>1.0941598230309029E-2</v>
      </c>
    </row>
    <row r="109" spans="1:40" x14ac:dyDescent="0.25">
      <c r="A109" t="s">
        <v>904</v>
      </c>
      <c r="B109" s="97">
        <f>STDEV(B3:B73)</f>
        <v>5.2149373327743257E-3</v>
      </c>
      <c r="C109" s="97">
        <f t="shared" ref="C109:X109" si="1">STDEV(C3:C73)</f>
        <v>4.6739640771727986E-3</v>
      </c>
      <c r="D109" s="97">
        <f t="shared" si="1"/>
        <v>2.5495605339611749E-2</v>
      </c>
      <c r="E109" s="97">
        <f t="shared" si="1"/>
        <v>5.0787507501834526E-3</v>
      </c>
      <c r="F109" s="97">
        <f t="shared" si="1"/>
        <v>2.0403936184395315E-3</v>
      </c>
      <c r="G109" s="97">
        <f t="shared" si="1"/>
        <v>1.742921591844401E-2</v>
      </c>
      <c r="H109" s="97">
        <f t="shared" si="1"/>
        <v>7.8175474268477475E-3</v>
      </c>
      <c r="I109" s="97">
        <f t="shared" si="1"/>
        <v>4.3534208893705583E-3</v>
      </c>
      <c r="J109" s="97">
        <f t="shared" si="1"/>
        <v>3.0934880636544139E-3</v>
      </c>
      <c r="K109" s="97">
        <f t="shared" si="1"/>
        <v>3.1076434142731854E-3</v>
      </c>
      <c r="L109" s="97">
        <f t="shared" si="1"/>
        <v>3.026917639101569E-3</v>
      </c>
      <c r="M109" s="97">
        <f t="shared" si="1"/>
        <v>9.1622353980245191E-3</v>
      </c>
      <c r="N109" s="97">
        <f t="shared" si="1"/>
        <v>3.3277956038329053E-3</v>
      </c>
      <c r="O109" s="97">
        <f t="shared" si="1"/>
        <v>2.942303921387304E-3</v>
      </c>
      <c r="P109" s="97">
        <f t="shared" si="1"/>
        <v>1.0582094682859346E-2</v>
      </c>
      <c r="Q109" s="97">
        <f t="shared" si="1"/>
        <v>4.7083045531416566E-3</v>
      </c>
      <c r="R109" s="97">
        <f t="shared" si="1"/>
        <v>5.6630617712936215E-3</v>
      </c>
      <c r="S109" s="97">
        <f t="shared" si="1"/>
        <v>4.9470862140316325E-3</v>
      </c>
      <c r="T109" s="97">
        <f t="shared" si="1"/>
        <v>3.3059918030976444E-2</v>
      </c>
      <c r="U109" s="97">
        <f t="shared" si="1"/>
        <v>4.4932693851036397E-2</v>
      </c>
      <c r="V109" s="97">
        <f t="shared" si="1"/>
        <v>3.8709396221248436E-2</v>
      </c>
      <c r="W109" s="97">
        <f t="shared" si="1"/>
        <v>3.0083364994297253E-2</v>
      </c>
      <c r="X109" s="97">
        <f t="shared" si="1"/>
        <v>2.0420847471705347E-2</v>
      </c>
    </row>
    <row r="110" spans="1:40" x14ac:dyDescent="0.25">
      <c r="A110" t="s">
        <v>906</v>
      </c>
      <c r="B110" s="97">
        <f>CORREL(B4:B73,B3:B72)</f>
        <v>0.28991444445547537</v>
      </c>
      <c r="C110" s="97">
        <f t="shared" ref="C110:X110" si="2">CORREL(C4:C73,C3:C72)</f>
        <v>0.27712510456928824</v>
      </c>
      <c r="D110" s="97">
        <f t="shared" si="2"/>
        <v>0.17023161702288467</v>
      </c>
      <c r="E110" s="97">
        <f t="shared" si="2"/>
        <v>0.39826331984709429</v>
      </c>
      <c r="F110" s="97">
        <f t="shared" si="2"/>
        <v>0.51614170161371242</v>
      </c>
      <c r="G110" s="97">
        <f t="shared" si="2"/>
        <v>0.33409273253013416</v>
      </c>
      <c r="H110" s="97">
        <f t="shared" si="2"/>
        <v>3.4622642908315696E-2</v>
      </c>
      <c r="I110" s="97">
        <f t="shared" si="2"/>
        <v>0.96715552834996021</v>
      </c>
      <c r="J110" s="97">
        <f t="shared" si="2"/>
        <v>0.95594771043277271</v>
      </c>
      <c r="K110" s="97">
        <f t="shared" si="2"/>
        <v>0.36963733171784702</v>
      </c>
      <c r="L110" s="97">
        <f t="shared" si="2"/>
        <v>3.4738010656497377E-3</v>
      </c>
      <c r="M110" s="97">
        <f t="shared" si="2"/>
        <v>0.29295195799634371</v>
      </c>
      <c r="N110" s="97">
        <f t="shared" si="2"/>
        <v>-6.1713697200554446E-2</v>
      </c>
      <c r="O110" s="97">
        <f t="shared" si="2"/>
        <v>0.55884711453488267</v>
      </c>
      <c r="P110" s="97">
        <f t="shared" si="2"/>
        <v>0.27337330617876565</v>
      </c>
      <c r="Q110" s="97">
        <f t="shared" si="2"/>
        <v>-2.0973057604374703E-2</v>
      </c>
      <c r="R110" s="97">
        <f t="shared" si="2"/>
        <v>0.99458443183048184</v>
      </c>
      <c r="S110" s="97">
        <f t="shared" si="2"/>
        <v>0.99115147973419748</v>
      </c>
      <c r="T110" s="97">
        <f t="shared" si="2"/>
        <v>0.13847624432664532</v>
      </c>
      <c r="U110" s="97">
        <f t="shared" si="2"/>
        <v>0.30449752902697613</v>
      </c>
      <c r="V110" s="97">
        <f t="shared" si="2"/>
        <v>0.14737666406586308</v>
      </c>
      <c r="W110" s="97">
        <f t="shared" si="2"/>
        <v>-1.2180306106215467E-2</v>
      </c>
      <c r="X110" s="97">
        <f t="shared" si="2"/>
        <v>0.88625140561766769</v>
      </c>
    </row>
    <row r="111" spans="1:40" x14ac:dyDescent="0.25">
      <c r="A111" t="s">
        <v>907</v>
      </c>
      <c r="B111" s="97">
        <f>CORREL(B3:B73,$B3:$B73)</f>
        <v>0.99999999999999989</v>
      </c>
      <c r="C111" s="97">
        <f t="shared" ref="C111:X111" si="3">CORREL(C3:C73,$B3:$B73)</f>
        <v>0.61250441802230016</v>
      </c>
      <c r="D111" s="97">
        <f t="shared" si="3"/>
        <v>0.74705753477775305</v>
      </c>
      <c r="E111" s="97">
        <f t="shared" si="3"/>
        <v>0.46291706039211777</v>
      </c>
      <c r="F111" s="97">
        <f t="shared" si="3"/>
        <v>-0.39619650163328241</v>
      </c>
      <c r="G111" s="97">
        <f t="shared" si="3"/>
        <v>-0.15685668390505847</v>
      </c>
      <c r="H111" s="97">
        <f t="shared" si="3"/>
        <v>5.6261066352325542E-2</v>
      </c>
      <c r="I111" s="97">
        <f t="shared" si="3"/>
        <v>-0.17474524750221915</v>
      </c>
      <c r="J111" s="97">
        <f t="shared" si="3"/>
        <v>-9.8395160667688011E-2</v>
      </c>
      <c r="K111" s="97">
        <f t="shared" si="3"/>
        <v>0.18892911414461316</v>
      </c>
      <c r="L111" s="97">
        <f t="shared" si="3"/>
        <v>0.13311916669065516</v>
      </c>
      <c r="M111" s="97">
        <f t="shared" si="3"/>
        <v>0.1893922086252236</v>
      </c>
      <c r="N111" s="97">
        <f t="shared" si="3"/>
        <v>0.17591991925519795</v>
      </c>
      <c r="O111" s="97">
        <f t="shared" si="3"/>
        <v>-0.36383910763113841</v>
      </c>
      <c r="P111" s="97">
        <f t="shared" si="3"/>
        <v>-8.7604462451678855E-2</v>
      </c>
      <c r="Q111" s="97">
        <f t="shared" si="3"/>
        <v>-0.26449323570722966</v>
      </c>
      <c r="R111" s="97">
        <f t="shared" si="3"/>
        <v>-0.24741169107291988</v>
      </c>
      <c r="S111" s="97">
        <f t="shared" si="3"/>
        <v>-0.17309503249343205</v>
      </c>
      <c r="T111" s="97">
        <f t="shared" si="3"/>
        <v>0.1273070321880623</v>
      </c>
      <c r="U111" s="97">
        <f t="shared" si="3"/>
        <v>-0.10422712289647475</v>
      </c>
      <c r="V111" s="97">
        <f t="shared" si="3"/>
        <v>-4.8657888758174242E-2</v>
      </c>
      <c r="W111" s="97">
        <f t="shared" si="3"/>
        <v>-0.1262848470473994</v>
      </c>
      <c r="X111" s="97">
        <f t="shared" si="3"/>
        <v>-4.5018332843530531E-2</v>
      </c>
    </row>
    <row r="112" spans="1:40" x14ac:dyDescent="0.25">
      <c r="A112" t="s">
        <v>908</v>
      </c>
      <c r="B112" s="97">
        <f>CORREL(B3:B73,$K3:$K73)</f>
        <v>0.18892911414461316</v>
      </c>
      <c r="C112" s="97">
        <f t="shared" ref="C112:X112" si="4">CORREL(C3:C73,$K3:$K73)</f>
        <v>0.24237653757208849</v>
      </c>
      <c r="D112" s="97">
        <f t="shared" si="4"/>
        <v>-6.7790018414218556E-2</v>
      </c>
      <c r="E112" s="97">
        <f t="shared" si="4"/>
        <v>0.26936673081891371</v>
      </c>
      <c r="F112" s="97">
        <f t="shared" si="4"/>
        <v>9.8915579639482679E-2</v>
      </c>
      <c r="G112" s="97">
        <f t="shared" si="4"/>
        <v>0.20307707453940269</v>
      </c>
      <c r="H112" s="97">
        <f t="shared" si="4"/>
        <v>0.26656203555675989</v>
      </c>
      <c r="I112" s="97">
        <f t="shared" si="4"/>
        <v>0.19868233832342153</v>
      </c>
      <c r="J112" s="97">
        <f t="shared" si="4"/>
        <v>-5.9129405141918348E-2</v>
      </c>
      <c r="K112" s="97">
        <f t="shared" si="4"/>
        <v>1</v>
      </c>
      <c r="L112" s="97">
        <f t="shared" si="4"/>
        <v>0.60133704862582749</v>
      </c>
      <c r="M112" s="97">
        <f t="shared" si="4"/>
        <v>0.55650674422331603</v>
      </c>
      <c r="N112" s="97">
        <f t="shared" si="4"/>
        <v>0.33229723784447546</v>
      </c>
      <c r="O112" s="97">
        <f t="shared" si="4"/>
        <v>-0.17971384544976865</v>
      </c>
      <c r="P112" s="97">
        <f t="shared" si="4"/>
        <v>0.17433527326198775</v>
      </c>
      <c r="Q112" s="97">
        <f t="shared" si="4"/>
        <v>-0.12535607702804039</v>
      </c>
      <c r="R112" s="97">
        <f t="shared" si="4"/>
        <v>-0.2527541879018288</v>
      </c>
      <c r="S112" s="97">
        <f t="shared" si="4"/>
        <v>-0.18940402515530305</v>
      </c>
      <c r="T112" s="97">
        <f t="shared" si="4"/>
        <v>-7.2168553540285216E-2</v>
      </c>
      <c r="U112" s="97">
        <f t="shared" si="4"/>
        <v>-0.15806726687271389</v>
      </c>
      <c r="V112" s="97">
        <f t="shared" si="4"/>
        <v>-4.5303418858753906E-2</v>
      </c>
      <c r="W112" s="97">
        <f t="shared" si="4"/>
        <v>-0.20413773345980352</v>
      </c>
      <c r="X112" s="97">
        <f t="shared" si="4"/>
        <v>-8.4926403878878259E-2</v>
      </c>
    </row>
    <row r="113" spans="1:22" x14ac:dyDescent="0.25">
      <c r="A113" t="s">
        <v>909</v>
      </c>
      <c r="B113" s="97">
        <f>CORREL(B3:B73,K3:K73)</f>
        <v>0.18892911414461316</v>
      </c>
      <c r="C113" s="97">
        <f t="shared" ref="C113:J113" si="5">CORREL(C3:C73,L3:L73)</f>
        <v>0.30995947422209891</v>
      </c>
      <c r="D113" s="97">
        <f t="shared" si="5"/>
        <v>6.4164657845239739E-2</v>
      </c>
      <c r="E113" s="97">
        <f t="shared" si="5"/>
        <v>5.482294649821895E-2</v>
      </c>
      <c r="F113" s="97">
        <f t="shared" si="5"/>
        <v>0.45760983625188045</v>
      </c>
      <c r="G113" s="97">
        <f t="shared" si="5"/>
        <v>0.48960196569569003</v>
      </c>
      <c r="H113" s="97">
        <f t="shared" si="5"/>
        <v>0.10948825462193028</v>
      </c>
      <c r="I113" s="97">
        <f t="shared" si="5"/>
        <v>0.47184308682702503</v>
      </c>
      <c r="J113" s="97">
        <f t="shared" si="5"/>
        <v>0.91856457761932397</v>
      </c>
      <c r="U113" s="97">
        <f>CORREL(U3:U73,W3:W73)</f>
        <v>0.33323608815493977</v>
      </c>
      <c r="V113" s="97">
        <f>CORREL(V3:V73,X3:X73)</f>
        <v>0.21199206786226107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W67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25"/>
  <cols>
    <col min="1" max="1" width="10.42578125" bestFit="1" customWidth="1"/>
    <col min="2" max="2" width="23.7109375" customWidth="1"/>
    <col min="3" max="4" width="22.42578125" customWidth="1"/>
    <col min="5" max="5" width="19.5703125" customWidth="1"/>
    <col min="6" max="6" width="23.28515625" customWidth="1"/>
    <col min="7" max="7" width="20.85546875" customWidth="1"/>
    <col min="8" max="9" width="22.7109375" customWidth="1"/>
    <col min="10" max="15" width="29.85546875" customWidth="1"/>
    <col min="16" max="16" width="30" customWidth="1"/>
    <col min="17" max="17" width="29.28515625" customWidth="1"/>
    <col min="19" max="19" width="11.7109375" customWidth="1"/>
    <col min="20" max="20" width="20.28515625" style="21" customWidth="1"/>
    <col min="22" max="22" width="37" bestFit="1" customWidth="1"/>
  </cols>
  <sheetData>
    <row r="1" spans="1:23" x14ac:dyDescent="0.25">
      <c r="A1" s="1" t="s">
        <v>140</v>
      </c>
      <c r="B1" t="s">
        <v>134</v>
      </c>
      <c r="C1" t="s">
        <v>135</v>
      </c>
      <c r="D1" t="s">
        <v>320</v>
      </c>
      <c r="E1" s="8" t="s">
        <v>128</v>
      </c>
      <c r="F1" s="11" t="s">
        <v>130</v>
      </c>
      <c r="G1" s="26" t="s">
        <v>352</v>
      </c>
      <c r="H1" s="25" t="s">
        <v>345</v>
      </c>
      <c r="I1" s="25" t="s">
        <v>347</v>
      </c>
      <c r="K1" s="33" t="s">
        <v>355</v>
      </c>
      <c r="L1" s="36" t="s">
        <v>358</v>
      </c>
      <c r="M1" s="39" t="s">
        <v>361</v>
      </c>
      <c r="N1" s="44" t="s">
        <v>529</v>
      </c>
      <c r="O1" s="39"/>
      <c r="Q1" s="14" t="s">
        <v>132</v>
      </c>
      <c r="T1" s="22" t="s">
        <v>319</v>
      </c>
    </row>
    <row r="2" spans="1:23" s="15" customFormat="1" ht="48" customHeight="1" x14ac:dyDescent="0.25">
      <c r="B2" s="15" t="s">
        <v>125</v>
      </c>
      <c r="C2" s="16" t="s">
        <v>126</v>
      </c>
      <c r="D2" s="15" t="s">
        <v>321</v>
      </c>
      <c r="E2" s="16" t="s">
        <v>127</v>
      </c>
      <c r="F2" s="16" t="s">
        <v>129</v>
      </c>
      <c r="G2" s="16" t="s">
        <v>351</v>
      </c>
      <c r="H2" s="16" t="s">
        <v>344</v>
      </c>
      <c r="I2" s="16" t="s">
        <v>346</v>
      </c>
      <c r="J2" s="15" t="s">
        <v>353</v>
      </c>
      <c r="K2" s="15" t="s">
        <v>354</v>
      </c>
      <c r="L2" s="15" t="s">
        <v>357</v>
      </c>
      <c r="M2" s="15" t="s">
        <v>360</v>
      </c>
      <c r="N2" s="16" t="s">
        <v>530</v>
      </c>
      <c r="Q2" s="16" t="s">
        <v>133</v>
      </c>
      <c r="S2"/>
      <c r="T2" s="22" t="s">
        <v>123</v>
      </c>
    </row>
    <row r="3" spans="1:23" x14ac:dyDescent="0.25"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124</v>
      </c>
      <c r="G3" s="1" t="s">
        <v>350</v>
      </c>
      <c r="H3" s="1" t="s">
        <v>348</v>
      </c>
      <c r="I3" s="1" t="s">
        <v>349</v>
      </c>
      <c r="K3" s="1" t="s">
        <v>356</v>
      </c>
      <c r="L3" s="1" t="s">
        <v>359</v>
      </c>
      <c r="M3" s="1" t="s">
        <v>362</v>
      </c>
      <c r="N3" t="s">
        <v>531</v>
      </c>
      <c r="Q3" t="s">
        <v>131</v>
      </c>
      <c r="T3" s="21" t="s">
        <v>123</v>
      </c>
    </row>
    <row r="4" spans="1:23" x14ac:dyDescent="0.25">
      <c r="A4" s="4">
        <v>17168</v>
      </c>
      <c r="B4" s="5">
        <v>1934.5</v>
      </c>
      <c r="C4" s="6">
        <v>1199.4000000000001</v>
      </c>
      <c r="D4" s="5">
        <v>222.7</v>
      </c>
      <c r="E4" s="7">
        <v>478.7</v>
      </c>
      <c r="F4" s="10">
        <v>12.566000000000001</v>
      </c>
      <c r="G4" s="30">
        <v>13.568</v>
      </c>
      <c r="K4" s="32">
        <v>3.9660000000000002</v>
      </c>
      <c r="L4" s="35">
        <v>120.24299999999999</v>
      </c>
      <c r="M4" s="34"/>
      <c r="N4" s="34"/>
      <c r="O4" s="37"/>
      <c r="P4" s="12">
        <v>36161</v>
      </c>
      <c r="Q4" s="13">
        <v>1.1591</v>
      </c>
      <c r="S4" s="19">
        <v>25934</v>
      </c>
      <c r="T4" s="23">
        <v>0.53775846026945218</v>
      </c>
      <c r="V4" s="18" t="s">
        <v>322</v>
      </c>
    </row>
    <row r="5" spans="1:23" x14ac:dyDescent="0.25">
      <c r="A5" s="4">
        <v>17258</v>
      </c>
      <c r="B5" s="5">
        <v>1932.3</v>
      </c>
      <c r="C5" s="6">
        <v>1219.3</v>
      </c>
      <c r="D5" s="5">
        <v>205.6</v>
      </c>
      <c r="E5" s="7">
        <v>482.8</v>
      </c>
      <c r="F5" s="10">
        <v>12.744999999999999</v>
      </c>
      <c r="G5" s="30">
        <v>14.872</v>
      </c>
      <c r="K5" s="32">
        <v>4.056</v>
      </c>
      <c r="L5" s="35">
        <v>119.729</v>
      </c>
      <c r="M5" s="34"/>
      <c r="N5" s="34"/>
      <c r="O5" s="37"/>
      <c r="P5" s="12">
        <v>36192</v>
      </c>
      <c r="Q5" s="13">
        <v>1.1203000000000001</v>
      </c>
      <c r="S5" s="19">
        <v>25965</v>
      </c>
      <c r="T5" s="23">
        <v>0.53860257208162299</v>
      </c>
      <c r="V5" s="18" t="s">
        <v>324</v>
      </c>
      <c r="W5" t="s">
        <v>323</v>
      </c>
    </row>
    <row r="6" spans="1:23" x14ac:dyDescent="0.25">
      <c r="A6" s="4">
        <v>17349</v>
      </c>
      <c r="B6" s="5">
        <v>1930.3</v>
      </c>
      <c r="C6" s="6">
        <v>1223.3</v>
      </c>
      <c r="D6" s="5">
        <v>199.6</v>
      </c>
      <c r="E6" s="7">
        <v>485.9</v>
      </c>
      <c r="F6" s="10">
        <v>12.957000000000001</v>
      </c>
      <c r="G6" s="30">
        <v>15.916</v>
      </c>
      <c r="K6" s="32">
        <v>4.1760000000000002</v>
      </c>
      <c r="L6" s="35">
        <v>119.166</v>
      </c>
      <c r="M6" s="34"/>
      <c r="N6" s="34"/>
      <c r="O6" s="37"/>
      <c r="P6" s="12">
        <v>36220</v>
      </c>
      <c r="Q6" s="13">
        <v>1.0886</v>
      </c>
      <c r="S6" s="19">
        <v>25993</v>
      </c>
      <c r="T6" s="23">
        <v>0.53860257208162299</v>
      </c>
      <c r="V6" s="18" t="s">
        <v>325</v>
      </c>
      <c r="W6" t="s">
        <v>326</v>
      </c>
    </row>
    <row r="7" spans="1:23" x14ac:dyDescent="0.25">
      <c r="A7" s="4">
        <v>17441</v>
      </c>
      <c r="B7" s="5">
        <v>1960.7</v>
      </c>
      <c r="C7" s="6">
        <v>1223.5999999999999</v>
      </c>
      <c r="D7" s="5">
        <v>238.2</v>
      </c>
      <c r="E7" s="7">
        <v>482.5</v>
      </c>
      <c r="F7" s="10">
        <v>13.276</v>
      </c>
      <c r="G7" s="30">
        <v>16.600000000000001</v>
      </c>
      <c r="K7" s="32">
        <v>4.274</v>
      </c>
      <c r="L7" s="35">
        <v>119.38200000000001</v>
      </c>
      <c r="M7" s="34"/>
      <c r="N7" s="34"/>
      <c r="O7" s="37"/>
      <c r="P7" s="12">
        <v>36251</v>
      </c>
      <c r="Q7" s="13">
        <v>1.0701000000000001</v>
      </c>
      <c r="S7" s="19">
        <v>26024</v>
      </c>
      <c r="T7" s="23">
        <v>0.53815797264947796</v>
      </c>
    </row>
    <row r="8" spans="1:23" x14ac:dyDescent="0.25">
      <c r="A8" s="4">
        <v>17533</v>
      </c>
      <c r="B8" s="5">
        <v>1989.5</v>
      </c>
      <c r="C8" s="6">
        <v>1229.8</v>
      </c>
      <c r="D8" s="5">
        <v>262.60000000000002</v>
      </c>
      <c r="E8" s="7">
        <v>488.6</v>
      </c>
      <c r="F8" s="10">
        <v>13.379</v>
      </c>
      <c r="G8" s="30">
        <v>16.928999999999998</v>
      </c>
      <c r="K8" s="32">
        <v>4.3760000000000003</v>
      </c>
      <c r="L8" s="35">
        <v>119.54300000000001</v>
      </c>
      <c r="M8" s="38">
        <v>57976</v>
      </c>
      <c r="N8" s="34"/>
      <c r="O8" s="37"/>
      <c r="P8" s="12">
        <v>36281</v>
      </c>
      <c r="Q8" s="13">
        <v>1.0629999999999999</v>
      </c>
      <c r="S8" s="19">
        <v>26054</v>
      </c>
      <c r="T8" s="23">
        <v>0.55039468692837989</v>
      </c>
    </row>
    <row r="9" spans="1:23" x14ac:dyDescent="0.25">
      <c r="A9" s="4">
        <v>17624</v>
      </c>
      <c r="B9" s="5">
        <v>2021.9</v>
      </c>
      <c r="C9" s="6">
        <v>1244.0999999999999</v>
      </c>
      <c r="D9" s="5">
        <v>278.89999999999998</v>
      </c>
      <c r="E9" s="7">
        <v>505</v>
      </c>
      <c r="F9" s="10">
        <v>13.497</v>
      </c>
      <c r="G9" s="30">
        <v>16.966000000000001</v>
      </c>
      <c r="K9" s="32">
        <v>4.4359999999999999</v>
      </c>
      <c r="L9" s="35">
        <v>119.15300000000001</v>
      </c>
      <c r="M9" s="38">
        <v>58296</v>
      </c>
      <c r="N9" s="34"/>
      <c r="O9" s="37"/>
      <c r="P9" s="12">
        <v>36312</v>
      </c>
      <c r="Q9" s="13">
        <v>1.0377000000000001</v>
      </c>
      <c r="S9" s="19">
        <v>26085</v>
      </c>
      <c r="T9" s="23">
        <v>0.55688264001594434</v>
      </c>
    </row>
    <row r="10" spans="1:23" x14ac:dyDescent="0.25">
      <c r="A10" s="4">
        <v>17715</v>
      </c>
      <c r="B10" s="5">
        <v>2033.2</v>
      </c>
      <c r="C10" s="6">
        <v>1245.9000000000001</v>
      </c>
      <c r="D10" s="5">
        <v>281.7</v>
      </c>
      <c r="E10" s="7">
        <v>515</v>
      </c>
      <c r="F10" s="10">
        <v>13.747</v>
      </c>
      <c r="G10" s="30">
        <v>16.745999999999999</v>
      </c>
      <c r="K10" s="32">
        <v>4.5259999999999998</v>
      </c>
      <c r="L10" s="35">
        <v>118.801</v>
      </c>
      <c r="M10" s="38">
        <v>58646</v>
      </c>
      <c r="N10" s="34"/>
      <c r="O10" s="37"/>
      <c r="P10" s="12">
        <v>36342</v>
      </c>
      <c r="Q10" s="13">
        <v>1.0369999999999999</v>
      </c>
      <c r="S10" s="19">
        <v>26115</v>
      </c>
      <c r="T10" s="23">
        <v>0.56185794886526819</v>
      </c>
    </row>
    <row r="11" spans="1:23" x14ac:dyDescent="0.25">
      <c r="A11" s="4">
        <v>17807</v>
      </c>
      <c r="B11" s="5">
        <v>2035.3</v>
      </c>
      <c r="C11" s="6">
        <v>1255.8</v>
      </c>
      <c r="D11" s="5">
        <v>268.3</v>
      </c>
      <c r="E11" s="7">
        <v>533.79999999999995</v>
      </c>
      <c r="F11" s="10">
        <v>13.789</v>
      </c>
      <c r="G11" s="30">
        <v>16.423999999999999</v>
      </c>
      <c r="K11" s="32">
        <v>4.57</v>
      </c>
      <c r="L11" s="35">
        <v>118.369</v>
      </c>
      <c r="M11" s="38">
        <v>58515</v>
      </c>
      <c r="N11" s="34"/>
      <c r="O11" s="37"/>
      <c r="P11" s="12">
        <v>36373</v>
      </c>
      <c r="Q11" s="13">
        <v>1.0605</v>
      </c>
      <c r="S11" s="19">
        <v>26146</v>
      </c>
      <c r="T11" s="23">
        <v>0.57256580110658928</v>
      </c>
    </row>
    <row r="12" spans="1:23" x14ac:dyDescent="0.25">
      <c r="A12" s="4">
        <v>17899</v>
      </c>
      <c r="B12" s="5">
        <v>2007.5</v>
      </c>
      <c r="C12" s="6">
        <v>1257.9000000000001</v>
      </c>
      <c r="D12" s="5">
        <v>228</v>
      </c>
      <c r="E12" s="7">
        <v>548.6</v>
      </c>
      <c r="F12" s="10">
        <v>13.717000000000001</v>
      </c>
      <c r="G12" s="30">
        <v>16.042999999999999</v>
      </c>
      <c r="K12" s="32">
        <v>4.5990000000000002</v>
      </c>
      <c r="L12" s="35">
        <v>118.26600000000001</v>
      </c>
      <c r="M12" s="38">
        <v>58142</v>
      </c>
      <c r="N12" s="34"/>
      <c r="O12" s="37"/>
      <c r="P12" s="12">
        <v>36404</v>
      </c>
      <c r="Q12" s="13">
        <v>1.0497000000000001</v>
      </c>
      <c r="S12" s="19">
        <v>26177</v>
      </c>
      <c r="T12" s="23">
        <v>0.58266378288199672</v>
      </c>
    </row>
    <row r="13" spans="1:23" x14ac:dyDescent="0.25">
      <c r="A13" s="4">
        <v>17989</v>
      </c>
      <c r="B13" s="5">
        <v>2000.8</v>
      </c>
      <c r="C13" s="6">
        <v>1277.0999999999999</v>
      </c>
      <c r="D13" s="5">
        <v>197.7</v>
      </c>
      <c r="E13" s="7">
        <v>572.5</v>
      </c>
      <c r="F13" s="10">
        <v>13.579000000000001</v>
      </c>
      <c r="G13" s="30">
        <v>15.855</v>
      </c>
      <c r="K13" s="32">
        <v>4.609</v>
      </c>
      <c r="L13" s="35">
        <v>117.798</v>
      </c>
      <c r="M13" s="38">
        <v>57490</v>
      </c>
      <c r="N13" s="34"/>
      <c r="O13" s="37"/>
      <c r="P13" s="12">
        <v>36434</v>
      </c>
      <c r="Q13" s="13">
        <v>1.0706</v>
      </c>
      <c r="S13" s="19">
        <v>26207</v>
      </c>
      <c r="T13" s="23">
        <v>0.58800659010281953</v>
      </c>
    </row>
    <row r="14" spans="1:23" x14ac:dyDescent="0.25">
      <c r="A14" s="4">
        <v>18080</v>
      </c>
      <c r="B14" s="5">
        <v>2022.8</v>
      </c>
      <c r="C14" s="6">
        <v>1280</v>
      </c>
      <c r="D14" s="5">
        <v>214.1</v>
      </c>
      <c r="E14" s="7">
        <v>577.6</v>
      </c>
      <c r="F14" s="10">
        <v>13.509</v>
      </c>
      <c r="G14" s="30">
        <v>15.759</v>
      </c>
      <c r="K14" s="32">
        <v>4.6189999999999998</v>
      </c>
      <c r="L14" s="35">
        <v>117.358</v>
      </c>
      <c r="M14" s="38">
        <v>57390</v>
      </c>
      <c r="N14" s="34"/>
      <c r="O14" s="37"/>
      <c r="P14" s="12">
        <v>36465</v>
      </c>
      <c r="Q14" s="13">
        <v>1.0327999999999999</v>
      </c>
      <c r="S14" s="19">
        <v>26238</v>
      </c>
      <c r="T14" s="23">
        <v>0.58682454319061428</v>
      </c>
    </row>
    <row r="15" spans="1:23" x14ac:dyDescent="0.25">
      <c r="A15" s="4">
        <v>18172</v>
      </c>
      <c r="B15" s="5">
        <v>2004.7</v>
      </c>
      <c r="C15" s="6">
        <v>1298.8</v>
      </c>
      <c r="D15" s="5">
        <v>203.6</v>
      </c>
      <c r="E15" s="7">
        <v>565.79999999999995</v>
      </c>
      <c r="F15" s="10">
        <v>13.518000000000001</v>
      </c>
      <c r="G15" s="30">
        <v>15.81</v>
      </c>
      <c r="K15" s="32">
        <v>4.6040000000000001</v>
      </c>
      <c r="L15" s="35">
        <v>117.505</v>
      </c>
      <c r="M15" s="38">
        <v>57708</v>
      </c>
      <c r="N15" s="34"/>
      <c r="O15" s="37"/>
      <c r="P15" s="12">
        <v>36495</v>
      </c>
      <c r="Q15" s="13">
        <v>1.0109999999999999</v>
      </c>
      <c r="S15" s="19">
        <v>26268</v>
      </c>
      <c r="T15" s="23">
        <v>0.59833196279980372</v>
      </c>
    </row>
    <row r="16" spans="1:23" x14ac:dyDescent="0.25">
      <c r="A16" s="4">
        <v>18264</v>
      </c>
      <c r="B16" s="5">
        <v>2084.6</v>
      </c>
      <c r="C16" s="6">
        <v>1320.4</v>
      </c>
      <c r="D16" s="5">
        <v>251.9</v>
      </c>
      <c r="E16" s="7">
        <v>557.1</v>
      </c>
      <c r="F16" s="10">
        <v>13.49</v>
      </c>
      <c r="G16" s="30">
        <v>16.198</v>
      </c>
      <c r="K16" s="32">
        <v>4.7229999999999999</v>
      </c>
      <c r="L16" s="35">
        <v>118.08799999999999</v>
      </c>
      <c r="M16" s="38">
        <v>57705</v>
      </c>
      <c r="N16" s="34"/>
      <c r="O16" s="37"/>
      <c r="P16" s="12">
        <v>36526</v>
      </c>
      <c r="Q16" s="13">
        <v>1.0130999999999999</v>
      </c>
      <c r="S16" s="19">
        <v>26299</v>
      </c>
      <c r="T16" s="23">
        <v>0.60540689655172364</v>
      </c>
    </row>
    <row r="17" spans="1:20" x14ac:dyDescent="0.25">
      <c r="A17" s="4">
        <v>18354</v>
      </c>
      <c r="B17" s="5">
        <v>2147.6</v>
      </c>
      <c r="C17" s="6">
        <v>1342.1</v>
      </c>
      <c r="D17" s="5">
        <v>278.89999999999998</v>
      </c>
      <c r="E17" s="7">
        <v>566.6</v>
      </c>
      <c r="F17" s="10">
        <v>13.538</v>
      </c>
      <c r="G17" s="30">
        <v>16.599</v>
      </c>
      <c r="K17" s="32">
        <v>4.8250000000000002</v>
      </c>
      <c r="L17" s="35">
        <v>118.383</v>
      </c>
      <c r="M17" s="38">
        <v>58761</v>
      </c>
      <c r="N17" s="34"/>
      <c r="O17" s="37"/>
      <c r="P17" s="12">
        <v>36557</v>
      </c>
      <c r="Q17" s="13">
        <v>0.98340000000000005</v>
      </c>
      <c r="S17" s="19">
        <v>26330</v>
      </c>
      <c r="T17" s="23">
        <v>0.61392037164919278</v>
      </c>
    </row>
    <row r="18" spans="1:20" x14ac:dyDescent="0.25">
      <c r="A18" s="4">
        <v>18445</v>
      </c>
      <c r="B18" s="5">
        <v>2230.4</v>
      </c>
      <c r="C18" s="6">
        <v>1411</v>
      </c>
      <c r="D18" s="5">
        <v>302.89999999999998</v>
      </c>
      <c r="E18" s="7">
        <v>557.29999999999995</v>
      </c>
      <c r="F18" s="10">
        <v>13.832000000000001</v>
      </c>
      <c r="G18" s="30">
        <v>17.251999999999999</v>
      </c>
      <c r="K18" s="32">
        <v>4.92</v>
      </c>
      <c r="L18" s="35">
        <v>118.946</v>
      </c>
      <c r="M18" s="38">
        <v>59458</v>
      </c>
      <c r="N18" s="34"/>
      <c r="O18" s="37"/>
      <c r="P18" s="12">
        <v>36586</v>
      </c>
      <c r="Q18" s="13">
        <v>0.96430000000000005</v>
      </c>
      <c r="S18" s="19">
        <v>26359</v>
      </c>
      <c r="T18" s="23">
        <v>0.61608628488628436</v>
      </c>
    </row>
    <row r="19" spans="1:20" x14ac:dyDescent="0.25">
      <c r="A19" s="4">
        <v>18537</v>
      </c>
      <c r="B19" s="5">
        <v>2273.4</v>
      </c>
      <c r="C19" s="6">
        <v>1368.4</v>
      </c>
      <c r="D19" s="5">
        <v>341.3</v>
      </c>
      <c r="E19" s="7">
        <v>597.20000000000005</v>
      </c>
      <c r="F19" s="10">
        <v>14.09</v>
      </c>
      <c r="G19" s="30">
        <v>18.242999999999999</v>
      </c>
      <c r="K19" s="32">
        <v>5.0419999999999998</v>
      </c>
      <c r="L19" s="35">
        <v>119.074</v>
      </c>
      <c r="M19" s="38">
        <v>59643</v>
      </c>
      <c r="N19" s="34"/>
      <c r="O19" s="37"/>
      <c r="P19" s="12">
        <v>36617</v>
      </c>
      <c r="Q19" s="13">
        <v>0.94489999999999996</v>
      </c>
      <c r="S19" s="19">
        <v>26390</v>
      </c>
      <c r="T19" s="23">
        <v>0.61546589464409285</v>
      </c>
    </row>
    <row r="20" spans="1:20" x14ac:dyDescent="0.25">
      <c r="A20" s="4">
        <v>18629</v>
      </c>
      <c r="B20" s="5">
        <v>2304.5</v>
      </c>
      <c r="C20" s="6">
        <v>1401.5</v>
      </c>
      <c r="D20" s="5">
        <v>306.5</v>
      </c>
      <c r="E20" s="7">
        <v>660.9</v>
      </c>
      <c r="F20" s="10">
        <v>14.596</v>
      </c>
      <c r="G20" s="30">
        <v>20.126999999999999</v>
      </c>
      <c r="K20" s="32">
        <v>5.1639999999999997</v>
      </c>
      <c r="L20" s="35">
        <v>119.232</v>
      </c>
      <c r="M20" s="38">
        <v>59899</v>
      </c>
      <c r="N20" s="34"/>
      <c r="O20" s="37"/>
      <c r="P20" s="12">
        <v>36647</v>
      </c>
      <c r="Q20" s="13">
        <v>0.90590000000000004</v>
      </c>
      <c r="S20" s="19">
        <v>26420</v>
      </c>
      <c r="T20" s="23">
        <v>0.6151755166231555</v>
      </c>
    </row>
    <row r="21" spans="1:20" x14ac:dyDescent="0.25">
      <c r="A21" s="4">
        <v>18719</v>
      </c>
      <c r="B21" s="5">
        <v>2344.5</v>
      </c>
      <c r="C21" s="6">
        <v>1361.9</v>
      </c>
      <c r="D21" s="5">
        <v>313.60000000000002</v>
      </c>
      <c r="E21" s="7">
        <v>748.8</v>
      </c>
      <c r="F21" s="10">
        <v>14.692</v>
      </c>
      <c r="G21" s="30">
        <v>21.53</v>
      </c>
      <c r="K21" s="32">
        <v>5.2779999999999996</v>
      </c>
      <c r="L21" s="35">
        <v>119.199</v>
      </c>
      <c r="M21" s="38">
        <v>59899</v>
      </c>
      <c r="N21" s="34"/>
      <c r="O21" s="37"/>
      <c r="P21" s="12">
        <v>36678</v>
      </c>
      <c r="Q21" s="13">
        <v>0.95050000000000001</v>
      </c>
      <c r="S21" s="19">
        <v>26451</v>
      </c>
      <c r="T21" s="23">
        <v>0.6172528940225962</v>
      </c>
    </row>
    <row r="22" spans="1:20" x14ac:dyDescent="0.25">
      <c r="A22" s="4">
        <v>18810</v>
      </c>
      <c r="B22" s="5">
        <v>2392.8000000000002</v>
      </c>
      <c r="C22" s="6">
        <v>1377.7</v>
      </c>
      <c r="D22" s="5">
        <v>290.5</v>
      </c>
      <c r="E22" s="7">
        <v>830.9</v>
      </c>
      <c r="F22" s="10">
        <v>14.701000000000001</v>
      </c>
      <c r="G22" s="30">
        <v>22.376999999999999</v>
      </c>
      <c r="K22" s="32">
        <v>5.3380000000000001</v>
      </c>
      <c r="L22" s="35">
        <v>118.54</v>
      </c>
      <c r="M22" s="38">
        <v>59954</v>
      </c>
      <c r="N22" s="34"/>
      <c r="O22" s="37"/>
      <c r="P22" s="12">
        <v>36708</v>
      </c>
      <c r="Q22" s="13">
        <v>0.93859999999999999</v>
      </c>
      <c r="S22" s="19">
        <v>26481</v>
      </c>
      <c r="T22" s="23">
        <v>0.61869781095786358</v>
      </c>
    </row>
    <row r="23" spans="1:20" x14ac:dyDescent="0.25">
      <c r="A23" s="4">
        <v>18902</v>
      </c>
      <c r="B23" s="5">
        <v>2398.1</v>
      </c>
      <c r="C23" s="6">
        <v>1385.8</v>
      </c>
      <c r="D23" s="5">
        <v>267.3</v>
      </c>
      <c r="E23" s="7">
        <v>874.8</v>
      </c>
      <c r="F23" s="10">
        <v>14.869</v>
      </c>
      <c r="G23" s="30">
        <v>22.541</v>
      </c>
      <c r="K23" s="32">
        <v>5.44</v>
      </c>
      <c r="L23" s="35">
        <v>118.443</v>
      </c>
      <c r="M23" s="38">
        <v>60114</v>
      </c>
      <c r="N23" s="34"/>
      <c r="O23" s="37"/>
      <c r="P23" s="12">
        <v>36739</v>
      </c>
      <c r="Q23" s="13">
        <v>0.90449999999999997</v>
      </c>
      <c r="S23" s="19">
        <v>26512</v>
      </c>
      <c r="T23" s="23">
        <v>0.6137855076102301</v>
      </c>
    </row>
    <row r="24" spans="1:20" x14ac:dyDescent="0.25">
      <c r="A24" s="4">
        <v>18994</v>
      </c>
      <c r="B24" s="5">
        <v>2423.5</v>
      </c>
      <c r="C24" s="6">
        <v>1388.9</v>
      </c>
      <c r="D24" s="5">
        <v>274.3</v>
      </c>
      <c r="E24" s="7">
        <v>900.5</v>
      </c>
      <c r="F24" s="10">
        <v>14.863</v>
      </c>
      <c r="G24" s="30">
        <v>21.1</v>
      </c>
      <c r="K24" s="32">
        <v>5.4969999999999999</v>
      </c>
      <c r="L24" s="35">
        <v>118.996</v>
      </c>
      <c r="M24" s="38">
        <v>60277</v>
      </c>
      <c r="N24" s="34"/>
      <c r="O24" s="37"/>
      <c r="P24" s="12">
        <v>36770</v>
      </c>
      <c r="Q24" s="13">
        <v>0.86950000000000005</v>
      </c>
      <c r="S24" s="19">
        <v>26543</v>
      </c>
      <c r="T24" s="23">
        <v>0.61251683943503121</v>
      </c>
    </row>
    <row r="25" spans="1:20" x14ac:dyDescent="0.25">
      <c r="A25" s="4">
        <v>19085</v>
      </c>
      <c r="B25" s="5">
        <v>2428.5</v>
      </c>
      <c r="C25" s="6">
        <v>1416.1</v>
      </c>
      <c r="D25" s="5">
        <v>253.6</v>
      </c>
      <c r="E25" s="7">
        <v>930.7</v>
      </c>
      <c r="F25" s="10">
        <v>14.882</v>
      </c>
      <c r="G25" s="30">
        <v>20.701000000000001</v>
      </c>
      <c r="K25" s="32">
        <v>5.5389999999999997</v>
      </c>
      <c r="L25" s="35">
        <v>118.32899999999999</v>
      </c>
      <c r="M25" s="38">
        <v>60108</v>
      </c>
      <c r="N25" s="34"/>
      <c r="O25" s="37"/>
      <c r="P25" s="12">
        <v>36800</v>
      </c>
      <c r="Q25" s="13">
        <v>0.85250000000000004</v>
      </c>
      <c r="S25" s="19">
        <v>26573</v>
      </c>
      <c r="T25" s="23">
        <v>0.60990006236746852</v>
      </c>
    </row>
    <row r="26" spans="1:20" x14ac:dyDescent="0.25">
      <c r="A26" s="4">
        <v>19176</v>
      </c>
      <c r="B26" s="5">
        <v>2446.1</v>
      </c>
      <c r="C26" s="6">
        <v>1423</v>
      </c>
      <c r="D26" s="5">
        <v>267.2</v>
      </c>
      <c r="E26" s="7">
        <v>940</v>
      </c>
      <c r="F26" s="10">
        <v>15.048</v>
      </c>
      <c r="G26" s="30">
        <v>20.289000000000001</v>
      </c>
      <c r="K26" s="32">
        <v>5.6070000000000002</v>
      </c>
      <c r="L26" s="35">
        <v>118.535</v>
      </c>
      <c r="M26" s="38">
        <v>60094</v>
      </c>
      <c r="N26" s="34"/>
      <c r="O26" s="37"/>
      <c r="P26" s="12">
        <v>36831</v>
      </c>
      <c r="Q26" s="13">
        <v>0.85519999999999996</v>
      </c>
      <c r="S26" s="19">
        <v>26604</v>
      </c>
      <c r="T26" s="23">
        <v>0.61050927706330316</v>
      </c>
    </row>
    <row r="27" spans="1:20" x14ac:dyDescent="0.25">
      <c r="A27" s="4">
        <v>19268</v>
      </c>
      <c r="B27" s="5">
        <v>2526.4</v>
      </c>
      <c r="C27" s="6">
        <v>1473.3</v>
      </c>
      <c r="D27" s="5">
        <v>286.5</v>
      </c>
      <c r="E27" s="7">
        <v>955.6</v>
      </c>
      <c r="F27" s="10">
        <v>15.090999999999999</v>
      </c>
      <c r="G27" s="30">
        <v>19.931000000000001</v>
      </c>
      <c r="K27" s="32">
        <v>5.7460000000000004</v>
      </c>
      <c r="L27" s="35">
        <v>118.919</v>
      </c>
      <c r="M27" s="38">
        <v>60611</v>
      </c>
      <c r="N27" s="34"/>
      <c r="O27" s="37"/>
      <c r="P27" s="12">
        <v>36861</v>
      </c>
      <c r="Q27" s="13">
        <v>0.89829999999999999</v>
      </c>
      <c r="S27" s="19">
        <v>26634</v>
      </c>
      <c r="T27" s="23">
        <v>0.61142538451919404</v>
      </c>
    </row>
    <row r="28" spans="1:20" x14ac:dyDescent="0.25">
      <c r="A28" s="4">
        <v>19360</v>
      </c>
      <c r="B28" s="5">
        <v>2573.4</v>
      </c>
      <c r="C28" s="6">
        <v>1490.8</v>
      </c>
      <c r="D28" s="5">
        <v>292.60000000000002</v>
      </c>
      <c r="E28" s="7">
        <v>985.5</v>
      </c>
      <c r="F28" s="10">
        <v>15.096</v>
      </c>
      <c r="G28" s="30">
        <v>19.759</v>
      </c>
      <c r="K28" s="32">
        <v>5.8129999999999997</v>
      </c>
      <c r="L28" s="35">
        <v>118.91</v>
      </c>
      <c r="M28" s="38">
        <v>61831</v>
      </c>
      <c r="N28" s="34"/>
      <c r="O28" s="37"/>
      <c r="P28" s="12">
        <v>36892</v>
      </c>
      <c r="Q28" s="13">
        <v>0.93759999999999999</v>
      </c>
      <c r="S28" s="19">
        <v>26665</v>
      </c>
      <c r="T28" s="23">
        <v>0.61192275827545139</v>
      </c>
    </row>
    <row r="29" spans="1:20" x14ac:dyDescent="0.25">
      <c r="A29" s="4">
        <v>19450</v>
      </c>
      <c r="B29" s="5">
        <v>2593.5</v>
      </c>
      <c r="C29" s="6">
        <v>1499.8</v>
      </c>
      <c r="D29" s="5">
        <v>294.3</v>
      </c>
      <c r="E29" s="7">
        <v>1005.9</v>
      </c>
      <c r="F29" s="10">
        <v>15.125</v>
      </c>
      <c r="G29" s="30">
        <v>19.574999999999999</v>
      </c>
      <c r="H29" s="27">
        <v>3</v>
      </c>
      <c r="I29" s="28"/>
      <c r="K29" s="32">
        <v>5.8810000000000002</v>
      </c>
      <c r="L29" s="35">
        <v>118.676</v>
      </c>
      <c r="M29" s="38">
        <v>61306</v>
      </c>
      <c r="N29" s="34"/>
      <c r="O29" s="37"/>
      <c r="P29" s="12">
        <v>36923</v>
      </c>
      <c r="Q29" s="13">
        <v>0.92049999999999998</v>
      </c>
      <c r="S29" s="19">
        <v>26696</v>
      </c>
      <c r="T29" s="23">
        <v>0.65074946597903771</v>
      </c>
    </row>
    <row r="30" spans="1:20" x14ac:dyDescent="0.25">
      <c r="A30" s="4">
        <v>19541</v>
      </c>
      <c r="B30" s="5">
        <v>2578.9</v>
      </c>
      <c r="C30" s="6">
        <v>1496.3</v>
      </c>
      <c r="D30" s="5">
        <v>288.10000000000002</v>
      </c>
      <c r="E30" s="7">
        <v>995.2</v>
      </c>
      <c r="F30" s="10">
        <v>15.188000000000001</v>
      </c>
      <c r="G30" s="30">
        <v>19.524000000000001</v>
      </c>
      <c r="H30" s="27">
        <v>2.92</v>
      </c>
      <c r="I30" s="28"/>
      <c r="K30" s="32">
        <v>5.9450000000000003</v>
      </c>
      <c r="L30" s="35">
        <v>117.71</v>
      </c>
      <c r="M30" s="38">
        <v>61151</v>
      </c>
      <c r="N30" s="34"/>
      <c r="O30" s="37"/>
      <c r="P30" s="12">
        <v>36951</v>
      </c>
      <c r="Q30" s="13">
        <v>0.9083</v>
      </c>
      <c r="S30" s="19">
        <v>26724</v>
      </c>
      <c r="T30" s="23">
        <v>0.69523230484857024</v>
      </c>
    </row>
    <row r="31" spans="1:20" x14ac:dyDescent="0.25">
      <c r="A31" s="4">
        <v>19633</v>
      </c>
      <c r="B31" s="5">
        <v>2539.8000000000002</v>
      </c>
      <c r="C31" s="6">
        <v>1486.4</v>
      </c>
      <c r="D31" s="5">
        <v>267.3</v>
      </c>
      <c r="E31" s="7">
        <v>992.4</v>
      </c>
      <c r="F31" s="10">
        <v>15.218999999999999</v>
      </c>
      <c r="G31" s="30">
        <v>19.581</v>
      </c>
      <c r="H31" s="27">
        <v>2.64</v>
      </c>
      <c r="I31" s="28"/>
      <c r="K31" s="32">
        <v>6.0030000000000001</v>
      </c>
      <c r="L31" s="35">
        <v>117.429</v>
      </c>
      <c r="M31" s="38">
        <v>60536</v>
      </c>
      <c r="N31" s="34"/>
      <c r="O31" s="37"/>
      <c r="P31" s="12">
        <v>36982</v>
      </c>
      <c r="Q31" s="13">
        <v>0.89249999999999996</v>
      </c>
      <c r="S31" s="19">
        <v>26755</v>
      </c>
      <c r="T31" s="23">
        <v>0.68944850535814928</v>
      </c>
    </row>
    <row r="32" spans="1:20" x14ac:dyDescent="0.25">
      <c r="A32" s="4">
        <v>19725</v>
      </c>
      <c r="B32" s="5">
        <v>2528</v>
      </c>
      <c r="C32" s="6">
        <v>1491.8</v>
      </c>
      <c r="D32" s="5">
        <v>265.39999999999998</v>
      </c>
      <c r="E32" s="7">
        <v>967.3</v>
      </c>
      <c r="F32" s="10">
        <v>15.266</v>
      </c>
      <c r="G32" s="30">
        <v>19.826000000000001</v>
      </c>
      <c r="H32" s="27">
        <v>2.44</v>
      </c>
      <c r="I32" s="28"/>
      <c r="K32" s="32">
        <v>6.0549999999999997</v>
      </c>
      <c r="L32" s="35">
        <v>117.214</v>
      </c>
      <c r="M32" s="38">
        <v>60291</v>
      </c>
      <c r="N32" s="34"/>
      <c r="O32" s="37"/>
      <c r="P32" s="12">
        <v>37012</v>
      </c>
      <c r="Q32" s="13">
        <v>0.87529999999999997</v>
      </c>
      <c r="S32" s="19">
        <v>26785</v>
      </c>
      <c r="T32" s="23">
        <v>0.70078738758106629</v>
      </c>
    </row>
    <row r="33" spans="1:20" x14ac:dyDescent="0.25">
      <c r="A33" s="4">
        <v>19815</v>
      </c>
      <c r="B33" s="5">
        <v>2530.6999999999998</v>
      </c>
      <c r="C33" s="6">
        <v>1511.3</v>
      </c>
      <c r="D33" s="5">
        <v>264.8</v>
      </c>
      <c r="E33" s="7">
        <v>934.3</v>
      </c>
      <c r="F33" s="10">
        <v>15.281000000000001</v>
      </c>
      <c r="G33" s="30">
        <v>19.965</v>
      </c>
      <c r="H33" s="27">
        <v>2.35</v>
      </c>
      <c r="I33" s="28"/>
      <c r="K33" s="32">
        <v>6.0620000000000003</v>
      </c>
      <c r="L33" s="35">
        <v>117.315</v>
      </c>
      <c r="M33" s="38">
        <v>59962</v>
      </c>
      <c r="N33" s="34"/>
      <c r="O33" s="37"/>
      <c r="P33" s="12">
        <v>37043</v>
      </c>
      <c r="Q33" s="13">
        <v>0.85299999999999998</v>
      </c>
      <c r="S33" s="19">
        <v>26816</v>
      </c>
      <c r="T33" s="23">
        <v>0.75819023104357186</v>
      </c>
    </row>
    <row r="34" spans="1:20" x14ac:dyDescent="0.25">
      <c r="A34" s="4">
        <v>19906</v>
      </c>
      <c r="B34" s="5">
        <v>2559.4</v>
      </c>
      <c r="C34" s="6">
        <v>1531.8</v>
      </c>
      <c r="D34" s="5">
        <v>277.60000000000002</v>
      </c>
      <c r="E34" s="7">
        <v>914.3</v>
      </c>
      <c r="F34" s="10">
        <v>15.3</v>
      </c>
      <c r="G34" s="30">
        <v>20.155000000000001</v>
      </c>
      <c r="H34" s="27">
        <v>2.35</v>
      </c>
      <c r="I34" s="29">
        <v>1.03</v>
      </c>
      <c r="K34" s="32">
        <v>6.11</v>
      </c>
      <c r="L34" s="35">
        <v>117.13500000000001</v>
      </c>
      <c r="M34" s="38">
        <v>59926</v>
      </c>
      <c r="N34" s="34"/>
      <c r="O34" s="37"/>
      <c r="P34" s="12">
        <v>37073</v>
      </c>
      <c r="Q34" s="13">
        <v>0.86150000000000004</v>
      </c>
      <c r="S34" s="19">
        <v>26846</v>
      </c>
      <c r="T34" s="23">
        <v>0.83725493150684849</v>
      </c>
    </row>
    <row r="35" spans="1:20" x14ac:dyDescent="0.25">
      <c r="A35" s="4">
        <v>19998</v>
      </c>
      <c r="B35" s="5">
        <v>2609.3000000000002</v>
      </c>
      <c r="C35" s="6">
        <v>1564</v>
      </c>
      <c r="D35" s="5">
        <v>289.7</v>
      </c>
      <c r="E35" s="7">
        <v>908.6</v>
      </c>
      <c r="F35" s="10">
        <v>15.343</v>
      </c>
      <c r="G35" s="30">
        <v>20.181999999999999</v>
      </c>
      <c r="H35" s="27">
        <v>2.4700000000000002</v>
      </c>
      <c r="I35" s="29">
        <v>0.99</v>
      </c>
      <c r="K35" s="32">
        <v>6.1689999999999996</v>
      </c>
      <c r="L35" s="35">
        <v>117.709</v>
      </c>
      <c r="M35" s="38">
        <v>60248</v>
      </c>
      <c r="N35" s="34"/>
      <c r="O35" s="37"/>
      <c r="P35" s="12">
        <v>37104</v>
      </c>
      <c r="Q35" s="13">
        <v>0.90139999999999998</v>
      </c>
      <c r="S35" s="19">
        <v>26877</v>
      </c>
      <c r="T35" s="23">
        <v>0.8058621837659653</v>
      </c>
    </row>
    <row r="36" spans="1:20" x14ac:dyDescent="0.25">
      <c r="A36" s="4">
        <v>20090</v>
      </c>
      <c r="B36" s="5">
        <v>2683.8</v>
      </c>
      <c r="C36" s="6">
        <v>1599.1</v>
      </c>
      <c r="D36" s="5">
        <v>318.7</v>
      </c>
      <c r="E36" s="7">
        <v>909.2</v>
      </c>
      <c r="F36" s="10">
        <v>15.417</v>
      </c>
      <c r="G36" s="30">
        <v>19.907</v>
      </c>
      <c r="H36" s="27">
        <v>2.65</v>
      </c>
      <c r="I36" s="29">
        <v>1.34</v>
      </c>
      <c r="K36" s="32">
        <v>6.2119999999999997</v>
      </c>
      <c r="L36" s="35">
        <v>118.267</v>
      </c>
      <c r="M36" s="38">
        <v>60815</v>
      </c>
      <c r="N36" s="34"/>
      <c r="O36" s="37"/>
      <c r="P36" s="12">
        <v>37135</v>
      </c>
      <c r="Q36" s="13">
        <v>0.91139999999999999</v>
      </c>
      <c r="S36" s="19">
        <v>26908</v>
      </c>
      <c r="T36" s="23">
        <v>0.80665986966922298</v>
      </c>
    </row>
    <row r="37" spans="1:20" x14ac:dyDescent="0.25">
      <c r="A37" s="4">
        <v>20180</v>
      </c>
      <c r="B37" s="5">
        <v>2727.5</v>
      </c>
      <c r="C37" s="6">
        <v>1629.7</v>
      </c>
      <c r="D37" s="5">
        <v>337.9</v>
      </c>
      <c r="E37" s="7">
        <v>900.5</v>
      </c>
      <c r="F37" s="10">
        <v>15.481</v>
      </c>
      <c r="G37" s="30">
        <v>19.937999999999999</v>
      </c>
      <c r="H37" s="27">
        <v>2.76</v>
      </c>
      <c r="I37" s="29">
        <v>1.5</v>
      </c>
      <c r="K37" s="32">
        <v>6.2629999999999999</v>
      </c>
      <c r="L37" s="35">
        <v>118.45399999999999</v>
      </c>
      <c r="M37" s="38">
        <v>61643</v>
      </c>
      <c r="N37" s="34"/>
      <c r="O37" s="37"/>
      <c r="P37" s="12">
        <v>37165</v>
      </c>
      <c r="Q37" s="13">
        <v>0.90500000000000003</v>
      </c>
      <c r="S37" s="19">
        <v>26938</v>
      </c>
      <c r="T37" s="23">
        <v>0.81023551928414517</v>
      </c>
    </row>
    <row r="38" spans="1:20" x14ac:dyDescent="0.25">
      <c r="A38" s="4">
        <v>20271</v>
      </c>
      <c r="B38" s="5">
        <v>2764.1</v>
      </c>
      <c r="C38" s="6">
        <v>1649.8</v>
      </c>
      <c r="D38" s="5">
        <v>343.1</v>
      </c>
      <c r="E38" s="7">
        <v>906.1</v>
      </c>
      <c r="F38" s="10">
        <v>15.59</v>
      </c>
      <c r="G38" s="30">
        <v>19.992000000000001</v>
      </c>
      <c r="H38" s="27">
        <v>2.95</v>
      </c>
      <c r="I38" s="29">
        <v>1.94</v>
      </c>
      <c r="K38" s="32">
        <v>6.375</v>
      </c>
      <c r="L38" s="35">
        <v>118.474</v>
      </c>
      <c r="M38" s="38">
        <v>62753</v>
      </c>
      <c r="N38" s="34"/>
      <c r="O38" s="37"/>
      <c r="P38" s="12">
        <v>37196</v>
      </c>
      <c r="Q38" s="13">
        <v>0.88829999999999998</v>
      </c>
      <c r="S38" s="19">
        <v>26969</v>
      </c>
      <c r="T38" s="23">
        <v>0.75774961063112545</v>
      </c>
    </row>
    <row r="39" spans="1:20" x14ac:dyDescent="0.25">
      <c r="A39" s="4">
        <v>20363</v>
      </c>
      <c r="B39" s="5">
        <v>2780.8</v>
      </c>
      <c r="C39" s="6">
        <v>1670.5</v>
      </c>
      <c r="D39" s="5">
        <v>351.1</v>
      </c>
      <c r="E39" s="7">
        <v>888.3</v>
      </c>
      <c r="F39" s="10">
        <v>15.743</v>
      </c>
      <c r="G39" s="30">
        <v>20.058</v>
      </c>
      <c r="H39" s="27">
        <v>2.91</v>
      </c>
      <c r="I39" s="29">
        <v>2.36</v>
      </c>
      <c r="K39" s="32">
        <v>6.4320000000000004</v>
      </c>
      <c r="L39" s="35">
        <v>118.736</v>
      </c>
      <c r="M39" s="38">
        <v>63311</v>
      </c>
      <c r="N39" s="34"/>
      <c r="O39" s="37"/>
      <c r="P39" s="12">
        <v>37226</v>
      </c>
      <c r="Q39" s="13">
        <v>0.89119999999999999</v>
      </c>
      <c r="S39" s="19">
        <v>26999</v>
      </c>
      <c r="T39" s="23">
        <v>0.73590981675885092</v>
      </c>
    </row>
    <row r="40" spans="1:20" x14ac:dyDescent="0.25">
      <c r="A40" s="4">
        <v>20455</v>
      </c>
      <c r="B40" s="5">
        <v>2770</v>
      </c>
      <c r="C40" s="6">
        <v>1673.2</v>
      </c>
      <c r="D40" s="5">
        <v>341.1</v>
      </c>
      <c r="E40" s="7">
        <v>888.1</v>
      </c>
      <c r="F40" s="10">
        <v>15.901999999999999</v>
      </c>
      <c r="G40" s="30">
        <v>20.123000000000001</v>
      </c>
      <c r="H40" s="27">
        <v>2.9</v>
      </c>
      <c r="I40" s="29">
        <v>2.48</v>
      </c>
      <c r="K40" s="32">
        <v>6.5330000000000004</v>
      </c>
      <c r="L40" s="35">
        <v>118.324</v>
      </c>
      <c r="M40" s="38">
        <v>63561</v>
      </c>
      <c r="N40" s="34"/>
      <c r="O40" s="37"/>
      <c r="P40" s="12">
        <v>37257</v>
      </c>
      <c r="Q40" s="13">
        <v>0.88319999999999999</v>
      </c>
      <c r="S40" s="19">
        <v>27030</v>
      </c>
      <c r="T40" s="23">
        <v>0.69476307058363751</v>
      </c>
    </row>
    <row r="41" spans="1:20" x14ac:dyDescent="0.25">
      <c r="A41" s="4">
        <v>20546</v>
      </c>
      <c r="B41" s="5">
        <v>2792.9</v>
      </c>
      <c r="C41" s="6">
        <v>1678.8</v>
      </c>
      <c r="D41" s="5">
        <v>338.4</v>
      </c>
      <c r="E41" s="7">
        <v>905.9</v>
      </c>
      <c r="F41" s="10">
        <v>15.997</v>
      </c>
      <c r="G41" s="30">
        <v>20.297000000000001</v>
      </c>
      <c r="H41" s="27">
        <v>3.08</v>
      </c>
      <c r="I41" s="29">
        <v>2.69</v>
      </c>
      <c r="K41" s="32">
        <v>6.6589999999999998</v>
      </c>
      <c r="L41" s="35">
        <v>117.86499999999999</v>
      </c>
      <c r="M41" s="38">
        <v>63765</v>
      </c>
      <c r="N41" s="34"/>
      <c r="O41" s="37"/>
      <c r="P41" s="12">
        <v>37288</v>
      </c>
      <c r="Q41" s="13">
        <v>0.87070000000000003</v>
      </c>
      <c r="S41" s="19">
        <v>27061</v>
      </c>
      <c r="T41" s="23">
        <v>0.72048460915051871</v>
      </c>
    </row>
    <row r="42" spans="1:20" x14ac:dyDescent="0.25">
      <c r="A42" s="4">
        <v>20637</v>
      </c>
      <c r="B42" s="5">
        <v>2790.6</v>
      </c>
      <c r="C42" s="6">
        <v>1682.6</v>
      </c>
      <c r="D42" s="5">
        <v>335.4</v>
      </c>
      <c r="E42" s="7">
        <v>898.3</v>
      </c>
      <c r="F42" s="10">
        <v>16.196999999999999</v>
      </c>
      <c r="G42" s="30">
        <v>20.414000000000001</v>
      </c>
      <c r="H42" s="27">
        <v>3.27</v>
      </c>
      <c r="I42" s="29">
        <v>2.81</v>
      </c>
      <c r="K42" s="32">
        <v>6.7610000000000001</v>
      </c>
      <c r="L42" s="35">
        <v>117.901</v>
      </c>
      <c r="M42" s="38">
        <v>63950</v>
      </c>
      <c r="N42" s="34"/>
      <c r="O42" s="37"/>
      <c r="P42" s="12">
        <v>37316</v>
      </c>
      <c r="Q42" s="13">
        <v>0.87660000000000005</v>
      </c>
      <c r="S42" s="19">
        <v>27089</v>
      </c>
      <c r="T42" s="23">
        <v>0.74701226797036069</v>
      </c>
    </row>
    <row r="43" spans="1:20" x14ac:dyDescent="0.25">
      <c r="A43" s="4">
        <v>20729</v>
      </c>
      <c r="B43" s="5">
        <v>2836.2</v>
      </c>
      <c r="C43" s="6">
        <v>1705.8</v>
      </c>
      <c r="D43" s="5">
        <v>332.2</v>
      </c>
      <c r="E43" s="7">
        <v>920.7</v>
      </c>
      <c r="F43" s="10">
        <v>16.263999999999999</v>
      </c>
      <c r="G43" s="30">
        <v>20.648</v>
      </c>
      <c r="H43" s="27">
        <v>3.47</v>
      </c>
      <c r="I43" s="29">
        <v>2.93</v>
      </c>
      <c r="K43" s="32">
        <v>6.8730000000000002</v>
      </c>
      <c r="L43" s="35">
        <v>118.10899999999999</v>
      </c>
      <c r="M43" s="38">
        <v>63894</v>
      </c>
      <c r="N43" s="34"/>
      <c r="O43" s="37"/>
      <c r="P43" s="12">
        <v>37347</v>
      </c>
      <c r="Q43" s="13">
        <v>0.88600000000000001</v>
      </c>
      <c r="S43" s="19">
        <v>27120</v>
      </c>
      <c r="T43" s="23">
        <v>0.7742172116221987</v>
      </c>
    </row>
    <row r="44" spans="1:20" x14ac:dyDescent="0.25">
      <c r="A44" s="4">
        <v>20821</v>
      </c>
      <c r="B44" s="5">
        <v>2854.5</v>
      </c>
      <c r="C44" s="6">
        <v>1717.5</v>
      </c>
      <c r="D44" s="5">
        <v>327.10000000000002</v>
      </c>
      <c r="E44" s="7">
        <v>940.7</v>
      </c>
      <c r="F44" s="10">
        <v>16.484999999999999</v>
      </c>
      <c r="G44" s="30">
        <v>20.678999999999998</v>
      </c>
      <c r="H44" s="27">
        <v>3.4</v>
      </c>
      <c r="I44" s="29">
        <v>2.93</v>
      </c>
      <c r="K44" s="32">
        <v>6.9729999999999999</v>
      </c>
      <c r="L44" s="35">
        <v>117.705</v>
      </c>
      <c r="M44" s="38">
        <v>64098</v>
      </c>
      <c r="N44" s="34"/>
      <c r="O44" s="37"/>
      <c r="P44" s="12">
        <v>37377</v>
      </c>
      <c r="Q44" s="13">
        <v>0.91700000000000004</v>
      </c>
      <c r="S44" s="19">
        <v>27150</v>
      </c>
      <c r="T44" s="23">
        <v>0.79453506662333373</v>
      </c>
    </row>
    <row r="45" spans="1:20" x14ac:dyDescent="0.25">
      <c r="A45" s="4">
        <v>20911</v>
      </c>
      <c r="B45" s="5">
        <v>2848.2</v>
      </c>
      <c r="C45" s="6">
        <v>1720.5</v>
      </c>
      <c r="D45" s="5">
        <v>326.8</v>
      </c>
      <c r="E45" s="7">
        <v>935.7</v>
      </c>
      <c r="F45" s="10">
        <v>16.600999999999999</v>
      </c>
      <c r="G45" s="30">
        <v>20.693999999999999</v>
      </c>
      <c r="H45" s="27">
        <v>3.63</v>
      </c>
      <c r="I45" s="29">
        <v>3</v>
      </c>
      <c r="K45" s="32">
        <v>7.0439999999999996</v>
      </c>
      <c r="L45" s="35">
        <v>116.92400000000001</v>
      </c>
      <c r="M45" s="38">
        <v>64076</v>
      </c>
      <c r="N45" s="34"/>
      <c r="O45" s="37"/>
      <c r="P45" s="12">
        <v>37408</v>
      </c>
      <c r="Q45" s="13">
        <v>0.95609999999999995</v>
      </c>
      <c r="S45" s="19">
        <v>27181</v>
      </c>
      <c r="T45" s="23">
        <v>0.77449313744901516</v>
      </c>
    </row>
    <row r="46" spans="1:20" x14ac:dyDescent="0.25">
      <c r="A46" s="4">
        <v>21002</v>
      </c>
      <c r="B46" s="5">
        <v>2875.9</v>
      </c>
      <c r="C46" s="6">
        <v>1734.1</v>
      </c>
      <c r="D46" s="5">
        <v>334.2</v>
      </c>
      <c r="E46" s="7">
        <v>943.5</v>
      </c>
      <c r="F46" s="10">
        <v>16.701000000000001</v>
      </c>
      <c r="G46" s="30">
        <v>20.542000000000002</v>
      </c>
      <c r="H46" s="27">
        <v>3.93</v>
      </c>
      <c r="I46" s="29">
        <v>3.23</v>
      </c>
      <c r="K46" s="32">
        <v>7.1369999999999996</v>
      </c>
      <c r="L46" s="35">
        <v>116.643</v>
      </c>
      <c r="M46" s="38">
        <v>64207</v>
      </c>
      <c r="N46" s="34"/>
      <c r="O46" s="37"/>
      <c r="P46" s="12">
        <v>37438</v>
      </c>
      <c r="Q46" s="13">
        <v>0.99350000000000005</v>
      </c>
      <c r="S46" s="19">
        <v>27211</v>
      </c>
      <c r="T46" s="23">
        <v>0.7661499216546529</v>
      </c>
    </row>
    <row r="47" spans="1:20" x14ac:dyDescent="0.25">
      <c r="A47" s="4">
        <v>21094</v>
      </c>
      <c r="B47" s="5">
        <v>2846.4</v>
      </c>
      <c r="C47" s="6">
        <v>1734.9</v>
      </c>
      <c r="D47" s="5">
        <v>308.5</v>
      </c>
      <c r="E47" s="7">
        <v>959.3</v>
      </c>
      <c r="F47" s="10">
        <v>16.710999999999999</v>
      </c>
      <c r="G47" s="30">
        <v>20.294</v>
      </c>
      <c r="H47" s="27">
        <v>3.63</v>
      </c>
      <c r="I47" s="29">
        <v>3.25</v>
      </c>
      <c r="K47" s="32">
        <v>7.234</v>
      </c>
      <c r="L47" s="35">
        <v>115.601</v>
      </c>
      <c r="M47" s="38">
        <v>63879</v>
      </c>
      <c r="N47" s="34"/>
      <c r="O47" s="37"/>
      <c r="P47" s="12">
        <v>37469</v>
      </c>
      <c r="Q47" s="13">
        <v>0.97809999999999997</v>
      </c>
      <c r="S47" s="19">
        <v>27242</v>
      </c>
      <c r="T47" s="23">
        <v>0.7469552092881141</v>
      </c>
    </row>
    <row r="48" spans="1:20" x14ac:dyDescent="0.25">
      <c r="A48" s="4">
        <v>21186</v>
      </c>
      <c r="B48" s="5">
        <v>2772.7</v>
      </c>
      <c r="C48" s="6">
        <v>1711.1</v>
      </c>
      <c r="D48" s="5">
        <v>287.7</v>
      </c>
      <c r="E48" s="7">
        <v>950.8</v>
      </c>
      <c r="F48" s="10">
        <v>16.891999999999999</v>
      </c>
      <c r="G48" s="30">
        <v>19.702000000000002</v>
      </c>
      <c r="H48" s="27">
        <v>3.04</v>
      </c>
      <c r="I48" s="29">
        <v>1.86</v>
      </c>
      <c r="K48" s="32">
        <v>7.2370000000000001</v>
      </c>
      <c r="L48" s="35">
        <v>115.41</v>
      </c>
      <c r="M48" s="38">
        <v>62950</v>
      </c>
      <c r="N48" s="34"/>
      <c r="O48" s="37"/>
      <c r="P48" s="12">
        <v>37500</v>
      </c>
      <c r="Q48" s="13">
        <v>0.98060000000000003</v>
      </c>
      <c r="S48" s="19">
        <v>27273</v>
      </c>
      <c r="T48" s="23">
        <v>0.73499718902668087</v>
      </c>
    </row>
    <row r="49" spans="1:20" x14ac:dyDescent="0.25">
      <c r="A49" s="4">
        <v>21276</v>
      </c>
      <c r="B49" s="5">
        <v>2790.9</v>
      </c>
      <c r="C49" s="6">
        <v>1725.1</v>
      </c>
      <c r="D49" s="5">
        <v>281.89999999999998</v>
      </c>
      <c r="E49" s="7">
        <v>974.7</v>
      </c>
      <c r="F49" s="10">
        <v>16.940000000000001</v>
      </c>
      <c r="G49" s="30">
        <v>19.433</v>
      </c>
      <c r="H49" s="27">
        <v>2.92</v>
      </c>
      <c r="I49" s="29">
        <v>0.94</v>
      </c>
      <c r="K49" s="32">
        <v>7.2990000000000004</v>
      </c>
      <c r="L49" s="35">
        <v>115.548</v>
      </c>
      <c r="M49" s="38">
        <v>62745</v>
      </c>
      <c r="N49" s="34"/>
      <c r="O49" s="37"/>
      <c r="P49" s="12">
        <v>37530</v>
      </c>
      <c r="Q49" s="13">
        <v>0.98119999999999996</v>
      </c>
      <c r="S49" s="19">
        <v>27303</v>
      </c>
      <c r="T49" s="23">
        <v>0.75433026843566708</v>
      </c>
    </row>
    <row r="50" spans="1:20" x14ac:dyDescent="0.25">
      <c r="A50" s="4">
        <v>21367</v>
      </c>
      <c r="B50" s="5">
        <v>2855.5</v>
      </c>
      <c r="C50" s="6">
        <v>1753.5</v>
      </c>
      <c r="D50" s="5">
        <v>303.5</v>
      </c>
      <c r="E50" s="7">
        <v>980.6</v>
      </c>
      <c r="F50" s="10">
        <v>17.042999999999999</v>
      </c>
      <c r="G50" s="30">
        <v>19.382000000000001</v>
      </c>
      <c r="H50" s="27">
        <v>3.5</v>
      </c>
      <c r="I50" s="29">
        <v>1.32</v>
      </c>
      <c r="K50" s="32">
        <v>7.4690000000000003</v>
      </c>
      <c r="L50" s="35">
        <v>116.08799999999999</v>
      </c>
      <c r="M50" s="38">
        <v>62979</v>
      </c>
      <c r="N50" s="34"/>
      <c r="O50" s="37"/>
      <c r="P50" s="12">
        <v>37561</v>
      </c>
      <c r="Q50" s="13">
        <v>1.0013000000000001</v>
      </c>
      <c r="S50" s="19">
        <v>27334</v>
      </c>
      <c r="T50" s="23">
        <v>0.77890383114297002</v>
      </c>
    </row>
    <row r="51" spans="1:20" x14ac:dyDescent="0.25">
      <c r="A51" s="4">
        <v>21459</v>
      </c>
      <c r="B51" s="5">
        <v>2922.3</v>
      </c>
      <c r="C51" s="6">
        <v>1777.1</v>
      </c>
      <c r="D51" s="5">
        <v>329.4</v>
      </c>
      <c r="E51" s="7">
        <v>1000.7</v>
      </c>
      <c r="F51" s="10">
        <v>17.123000000000001</v>
      </c>
      <c r="G51" s="30">
        <v>19.408000000000001</v>
      </c>
      <c r="H51" s="27">
        <v>3.8</v>
      </c>
      <c r="I51" s="29">
        <v>2.16</v>
      </c>
      <c r="K51" s="32">
        <v>7.4989999999999997</v>
      </c>
      <c r="L51" s="35">
        <v>116.658</v>
      </c>
      <c r="M51" s="38">
        <v>63498</v>
      </c>
      <c r="N51" s="34"/>
      <c r="O51" s="37"/>
      <c r="P51" s="12">
        <v>37591</v>
      </c>
      <c r="Q51" s="13">
        <v>1.0194000000000001</v>
      </c>
      <c r="S51" s="19">
        <v>27364</v>
      </c>
      <c r="T51" s="23">
        <v>0.79819920826021218</v>
      </c>
    </row>
    <row r="52" spans="1:20" x14ac:dyDescent="0.25">
      <c r="A52" s="4">
        <v>21551</v>
      </c>
      <c r="B52" s="5">
        <v>2976.6</v>
      </c>
      <c r="C52" s="6">
        <v>1809.4</v>
      </c>
      <c r="D52" s="5">
        <v>347.4</v>
      </c>
      <c r="E52" s="7">
        <v>989.4</v>
      </c>
      <c r="F52" s="10">
        <v>17.169</v>
      </c>
      <c r="G52" s="30">
        <v>19.335999999999999</v>
      </c>
      <c r="H52" s="27">
        <v>3.99</v>
      </c>
      <c r="I52" s="29">
        <v>2.57</v>
      </c>
      <c r="K52" s="32">
        <v>7.5730000000000004</v>
      </c>
      <c r="L52" s="35">
        <v>117.062</v>
      </c>
      <c r="M52" s="38">
        <v>63940</v>
      </c>
      <c r="N52" s="34"/>
      <c r="O52" s="37"/>
      <c r="P52" s="12">
        <v>37622</v>
      </c>
      <c r="Q52" s="13">
        <v>1.0622</v>
      </c>
      <c r="S52" s="19">
        <v>27395</v>
      </c>
      <c r="T52" s="23">
        <v>0.82702334982451597</v>
      </c>
    </row>
    <row r="53" spans="1:20" x14ac:dyDescent="0.25">
      <c r="A53" s="4">
        <v>21641</v>
      </c>
      <c r="B53" s="5">
        <v>3049</v>
      </c>
      <c r="C53" s="6">
        <v>1837.3</v>
      </c>
      <c r="D53" s="5">
        <v>374.4</v>
      </c>
      <c r="E53" s="7">
        <v>1001.7</v>
      </c>
      <c r="F53" s="10">
        <v>17.193999999999999</v>
      </c>
      <c r="G53" s="30">
        <v>19.518999999999998</v>
      </c>
      <c r="H53" s="27">
        <v>4.26</v>
      </c>
      <c r="I53" s="29">
        <v>3.08</v>
      </c>
      <c r="K53" s="32">
        <v>7.6349999999999998</v>
      </c>
      <c r="L53" s="35">
        <v>117.422</v>
      </c>
      <c r="M53" s="38">
        <v>64772</v>
      </c>
      <c r="N53" s="34"/>
      <c r="O53" s="37"/>
      <c r="P53" s="12">
        <v>37653</v>
      </c>
      <c r="Q53" s="13">
        <v>1.0785</v>
      </c>
      <c r="S53" s="19">
        <v>27426</v>
      </c>
      <c r="T53" s="23">
        <v>0.84045701516909366</v>
      </c>
    </row>
    <row r="54" spans="1:20" x14ac:dyDescent="0.25">
      <c r="A54" s="4">
        <v>21732</v>
      </c>
      <c r="B54" s="5">
        <v>3043.1</v>
      </c>
      <c r="C54" s="6">
        <v>1856.5</v>
      </c>
      <c r="D54" s="5">
        <v>350.2</v>
      </c>
      <c r="E54" s="7">
        <v>1010.3</v>
      </c>
      <c r="F54" s="10">
        <v>17.257999999999999</v>
      </c>
      <c r="G54" s="30">
        <v>19.672000000000001</v>
      </c>
      <c r="H54" s="27">
        <v>4.5</v>
      </c>
      <c r="I54" s="29">
        <v>3.58</v>
      </c>
      <c r="K54" s="32">
        <v>7.68</v>
      </c>
      <c r="L54" s="35">
        <v>117.06</v>
      </c>
      <c r="M54" s="38">
        <v>64875</v>
      </c>
      <c r="N54" s="34"/>
      <c r="O54" s="37"/>
      <c r="P54" s="12">
        <v>37681</v>
      </c>
      <c r="Q54" s="13">
        <v>1.0797000000000001</v>
      </c>
      <c r="S54" s="19">
        <v>27454</v>
      </c>
      <c r="T54" s="23">
        <v>0.84328354244815151</v>
      </c>
    </row>
    <row r="55" spans="1:20" x14ac:dyDescent="0.25">
      <c r="A55" s="4">
        <v>21824</v>
      </c>
      <c r="B55" s="5">
        <v>3055.1</v>
      </c>
      <c r="C55" s="6">
        <v>1858.6</v>
      </c>
      <c r="D55" s="5">
        <v>361.6</v>
      </c>
      <c r="E55" s="7">
        <v>1002.1</v>
      </c>
      <c r="F55" s="10">
        <v>17.326000000000001</v>
      </c>
      <c r="G55" s="30">
        <v>19.937000000000001</v>
      </c>
      <c r="H55" s="27">
        <v>4.58</v>
      </c>
      <c r="I55" s="29">
        <v>3.99</v>
      </c>
      <c r="K55" s="32">
        <v>7.7539999999999996</v>
      </c>
      <c r="L55" s="35">
        <v>116.78</v>
      </c>
      <c r="M55" s="38">
        <v>64927</v>
      </c>
      <c r="N55" s="34"/>
      <c r="O55" s="37"/>
      <c r="P55" s="12">
        <v>37712</v>
      </c>
      <c r="Q55" s="13">
        <v>1.0862000000000001</v>
      </c>
      <c r="S55" s="19">
        <v>27485</v>
      </c>
      <c r="T55" s="23">
        <v>0.82322902601228976</v>
      </c>
    </row>
    <row r="56" spans="1:20" x14ac:dyDescent="0.25">
      <c r="A56" s="4">
        <v>21916</v>
      </c>
      <c r="B56" s="5">
        <v>3123.2</v>
      </c>
      <c r="C56" s="6">
        <v>1876.3</v>
      </c>
      <c r="D56" s="5">
        <v>398</v>
      </c>
      <c r="E56" s="7">
        <v>985.2</v>
      </c>
      <c r="F56" s="10">
        <v>17.396999999999998</v>
      </c>
      <c r="G56" s="30">
        <v>19.873999999999999</v>
      </c>
      <c r="H56" s="27">
        <v>4.49</v>
      </c>
      <c r="I56" s="29">
        <v>3.93</v>
      </c>
      <c r="K56" s="32">
        <v>7.9210000000000003</v>
      </c>
      <c r="L56" s="35">
        <v>116.52200000000001</v>
      </c>
      <c r="M56" s="38">
        <v>65213</v>
      </c>
      <c r="N56" s="34"/>
      <c r="O56" s="37"/>
      <c r="P56" s="12">
        <v>37742</v>
      </c>
      <c r="Q56" s="13">
        <v>1.1556</v>
      </c>
      <c r="S56" s="19">
        <v>27515</v>
      </c>
      <c r="T56" s="23">
        <v>0.83208998936396428</v>
      </c>
    </row>
    <row r="57" spans="1:20" x14ac:dyDescent="0.25">
      <c r="A57" s="4">
        <v>22007</v>
      </c>
      <c r="B57" s="5">
        <v>3111.3</v>
      </c>
      <c r="C57" s="6">
        <v>1900.1</v>
      </c>
      <c r="D57" s="5">
        <v>360.9</v>
      </c>
      <c r="E57" s="7">
        <v>995.8</v>
      </c>
      <c r="F57" s="10">
        <v>17.443000000000001</v>
      </c>
      <c r="G57" s="30">
        <v>19.835999999999999</v>
      </c>
      <c r="H57" s="27">
        <v>4.26</v>
      </c>
      <c r="I57" s="29">
        <v>3.7</v>
      </c>
      <c r="K57" s="32">
        <v>7.9720000000000004</v>
      </c>
      <c r="L57" s="35">
        <v>116.584</v>
      </c>
      <c r="M57" s="38">
        <v>66061</v>
      </c>
      <c r="N57" s="34"/>
      <c r="O57" s="37"/>
      <c r="P57" s="12">
        <v>37773</v>
      </c>
      <c r="Q57" s="13">
        <v>1.1674</v>
      </c>
      <c r="S57" s="19">
        <v>27546</v>
      </c>
      <c r="T57" s="23">
        <v>0.8356451698355043</v>
      </c>
    </row>
    <row r="58" spans="1:20" x14ac:dyDescent="0.25">
      <c r="A58" s="4">
        <v>22098</v>
      </c>
      <c r="B58" s="5">
        <v>3119.1</v>
      </c>
      <c r="C58" s="6">
        <v>1892.5</v>
      </c>
      <c r="D58" s="5">
        <v>360</v>
      </c>
      <c r="E58" s="7">
        <v>1020</v>
      </c>
      <c r="F58" s="10">
        <v>17.506</v>
      </c>
      <c r="G58" s="30">
        <v>19.864999999999998</v>
      </c>
      <c r="H58" s="27">
        <v>3.83</v>
      </c>
      <c r="I58" s="29">
        <v>2.94</v>
      </c>
      <c r="K58" s="32">
        <v>8.02</v>
      </c>
      <c r="L58" s="35">
        <v>116.70099999999999</v>
      </c>
      <c r="M58" s="38">
        <v>66024</v>
      </c>
      <c r="N58" s="34"/>
      <c r="O58" s="37"/>
      <c r="P58" s="12">
        <v>37803</v>
      </c>
      <c r="Q58" s="13">
        <v>1.1365000000000001</v>
      </c>
      <c r="S58" s="19">
        <v>27576</v>
      </c>
      <c r="T58" s="23">
        <v>0.79096838273951453</v>
      </c>
    </row>
    <row r="59" spans="1:20" x14ac:dyDescent="0.25">
      <c r="A59" s="4">
        <v>22190</v>
      </c>
      <c r="B59" s="5">
        <v>3081.3</v>
      </c>
      <c r="C59" s="6">
        <v>1894.9</v>
      </c>
      <c r="D59" s="5">
        <v>320.10000000000002</v>
      </c>
      <c r="E59" s="7">
        <v>1026.8</v>
      </c>
      <c r="F59" s="10">
        <v>17.559999999999999</v>
      </c>
      <c r="G59" s="30">
        <v>19.725000000000001</v>
      </c>
      <c r="H59" s="27">
        <v>3.89</v>
      </c>
      <c r="I59" s="29">
        <v>2.2999999999999998</v>
      </c>
      <c r="K59" s="32">
        <v>8.0549999999999997</v>
      </c>
      <c r="L59" s="35">
        <v>116.21599999999999</v>
      </c>
      <c r="M59" s="38">
        <v>65840</v>
      </c>
      <c r="N59" s="34"/>
      <c r="O59" s="37"/>
      <c r="P59" s="12">
        <v>37834</v>
      </c>
      <c r="Q59" s="13">
        <v>1.1154999999999999</v>
      </c>
      <c r="S59" s="19">
        <v>27607</v>
      </c>
      <c r="T59" s="23">
        <v>0.75995784892757146</v>
      </c>
    </row>
    <row r="60" spans="1:20" x14ac:dyDescent="0.25">
      <c r="A60" s="4">
        <v>22282</v>
      </c>
      <c r="B60" s="5">
        <v>3102.3</v>
      </c>
      <c r="C60" s="6">
        <v>1894.4</v>
      </c>
      <c r="D60" s="5">
        <v>328.4</v>
      </c>
      <c r="E60" s="7">
        <v>1042</v>
      </c>
      <c r="F60" s="10">
        <v>17.597999999999999</v>
      </c>
      <c r="G60" s="30">
        <v>19.695</v>
      </c>
      <c r="H60" s="27">
        <v>3.79</v>
      </c>
      <c r="I60" s="29">
        <v>2</v>
      </c>
      <c r="K60" s="32">
        <v>8.1259999999999994</v>
      </c>
      <c r="L60" s="35">
        <v>115.98399999999999</v>
      </c>
      <c r="M60" s="38">
        <v>65738</v>
      </c>
      <c r="N60" s="34"/>
      <c r="O60" s="37"/>
      <c r="P60" s="12">
        <v>37865</v>
      </c>
      <c r="Q60" s="13">
        <v>1.1267</v>
      </c>
      <c r="S60" s="19">
        <v>27638</v>
      </c>
      <c r="T60" s="23">
        <v>0.74681260071022104</v>
      </c>
    </row>
    <row r="61" spans="1:20" x14ac:dyDescent="0.25">
      <c r="A61" s="4">
        <v>22372</v>
      </c>
      <c r="B61" s="5">
        <v>3159.9</v>
      </c>
      <c r="C61" s="6">
        <v>1922.6</v>
      </c>
      <c r="D61" s="5">
        <v>351.4</v>
      </c>
      <c r="E61" s="7">
        <v>1044.4000000000001</v>
      </c>
      <c r="F61" s="10">
        <v>17.640999999999998</v>
      </c>
      <c r="G61" s="30">
        <v>19.628</v>
      </c>
      <c r="H61" s="27">
        <v>3.79</v>
      </c>
      <c r="I61" s="29">
        <v>1.73</v>
      </c>
      <c r="K61" s="32">
        <v>8.2390000000000008</v>
      </c>
      <c r="L61" s="35">
        <v>115.94</v>
      </c>
      <c r="M61" s="38">
        <v>65605</v>
      </c>
      <c r="N61" s="34"/>
      <c r="O61" s="37"/>
      <c r="P61" s="12">
        <v>37895</v>
      </c>
      <c r="Q61" s="13">
        <v>1.1714</v>
      </c>
      <c r="S61" s="19">
        <v>27668</v>
      </c>
      <c r="T61" s="23">
        <v>0.75757350582949134</v>
      </c>
    </row>
    <row r="62" spans="1:20" x14ac:dyDescent="0.25">
      <c r="A62" s="4">
        <v>22463</v>
      </c>
      <c r="B62" s="5">
        <v>3212.6</v>
      </c>
      <c r="C62" s="6">
        <v>1932</v>
      </c>
      <c r="D62" s="5">
        <v>378.7</v>
      </c>
      <c r="E62" s="7">
        <v>1066.4000000000001</v>
      </c>
      <c r="F62" s="10">
        <v>17.687000000000001</v>
      </c>
      <c r="G62" s="30">
        <v>19.623000000000001</v>
      </c>
      <c r="H62" s="27">
        <v>3.98</v>
      </c>
      <c r="I62" s="29">
        <v>1.68</v>
      </c>
      <c r="K62" s="32">
        <v>8.3010000000000002</v>
      </c>
      <c r="L62" s="35">
        <v>116.10599999999999</v>
      </c>
      <c r="M62" s="38">
        <v>65667</v>
      </c>
      <c r="N62" s="34"/>
      <c r="O62" s="37"/>
      <c r="P62" s="12">
        <v>37926</v>
      </c>
      <c r="Q62" s="13">
        <v>1.171</v>
      </c>
      <c r="S62" s="19">
        <v>27699</v>
      </c>
      <c r="T62" s="23">
        <v>0.75526240345999307</v>
      </c>
    </row>
    <row r="63" spans="1:20" x14ac:dyDescent="0.25">
      <c r="A63" s="4">
        <v>22555</v>
      </c>
      <c r="B63" s="5">
        <v>3277.7</v>
      </c>
      <c r="C63" s="6">
        <v>1970.7</v>
      </c>
      <c r="D63" s="5">
        <v>385</v>
      </c>
      <c r="E63" s="7">
        <v>1089.7</v>
      </c>
      <c r="F63" s="10">
        <v>17.745000000000001</v>
      </c>
      <c r="G63" s="30">
        <v>19.611000000000001</v>
      </c>
      <c r="H63" s="27">
        <v>3.97</v>
      </c>
      <c r="I63" s="29">
        <v>2.4</v>
      </c>
      <c r="K63" s="32">
        <v>8.3610000000000007</v>
      </c>
      <c r="L63" s="35">
        <v>116.55</v>
      </c>
      <c r="M63" s="38">
        <v>65967</v>
      </c>
      <c r="N63" s="34"/>
      <c r="O63" s="37"/>
      <c r="P63" s="12">
        <v>37956</v>
      </c>
      <c r="Q63" s="13">
        <v>1.2298</v>
      </c>
      <c r="S63" s="19">
        <v>27729</v>
      </c>
      <c r="T63" s="23">
        <v>0.74601499790212378</v>
      </c>
    </row>
    <row r="64" spans="1:20" x14ac:dyDescent="0.25">
      <c r="A64" s="4">
        <v>22647</v>
      </c>
      <c r="B64" s="5">
        <v>3336.8</v>
      </c>
      <c r="C64" s="6">
        <v>1991.7</v>
      </c>
      <c r="D64" s="5">
        <v>405.7</v>
      </c>
      <c r="E64" s="7">
        <v>1110.7</v>
      </c>
      <c r="F64" s="10">
        <v>17.837</v>
      </c>
      <c r="G64" s="30">
        <v>19.285</v>
      </c>
      <c r="H64" s="27">
        <v>4.0199999999999996</v>
      </c>
      <c r="I64" s="29">
        <v>2.46</v>
      </c>
      <c r="K64" s="32">
        <v>8.4949999999999992</v>
      </c>
      <c r="L64" s="35">
        <v>116.255</v>
      </c>
      <c r="M64" s="38">
        <v>66380</v>
      </c>
      <c r="N64" s="34"/>
      <c r="O64" s="37"/>
      <c r="P64" s="12">
        <v>37987</v>
      </c>
      <c r="Q64" s="13">
        <v>1.2638</v>
      </c>
      <c r="S64" s="19">
        <v>27760</v>
      </c>
      <c r="T64" s="23">
        <v>0.75151873967339022</v>
      </c>
    </row>
    <row r="65" spans="1:20" x14ac:dyDescent="0.25">
      <c r="A65" s="4">
        <v>22737</v>
      </c>
      <c r="B65" s="5">
        <v>3372.7</v>
      </c>
      <c r="C65" s="6">
        <v>2016.1</v>
      </c>
      <c r="D65" s="5">
        <v>402.5</v>
      </c>
      <c r="E65" s="7">
        <v>1116</v>
      </c>
      <c r="F65" s="10">
        <v>17.866</v>
      </c>
      <c r="G65" s="30">
        <v>19.245000000000001</v>
      </c>
      <c r="H65" s="27">
        <v>3.87</v>
      </c>
      <c r="I65" s="29">
        <v>2.61</v>
      </c>
      <c r="K65" s="32">
        <v>8.5510000000000002</v>
      </c>
      <c r="L65" s="35">
        <v>116.8</v>
      </c>
      <c r="M65" s="38">
        <v>66577</v>
      </c>
      <c r="N65" s="34"/>
      <c r="O65" s="37"/>
      <c r="P65" s="12">
        <v>38018</v>
      </c>
      <c r="Q65" s="13">
        <v>1.264</v>
      </c>
      <c r="S65" s="19">
        <v>27791</v>
      </c>
      <c r="T65" s="23">
        <v>0.76342851789687272</v>
      </c>
    </row>
    <row r="66" spans="1:20" x14ac:dyDescent="0.25">
      <c r="A66" s="4">
        <v>22828</v>
      </c>
      <c r="B66" s="5">
        <v>3404.8</v>
      </c>
      <c r="C66" s="6">
        <v>2032.5</v>
      </c>
      <c r="D66" s="5">
        <v>409.4</v>
      </c>
      <c r="E66" s="7">
        <v>1141.7</v>
      </c>
      <c r="F66" s="10">
        <v>17.902999999999999</v>
      </c>
      <c r="G66" s="30">
        <v>19.088999999999999</v>
      </c>
      <c r="H66" s="27">
        <v>3.99</v>
      </c>
      <c r="I66" s="29">
        <v>2.85</v>
      </c>
      <c r="K66" s="32">
        <v>8.6110000000000007</v>
      </c>
      <c r="L66" s="35">
        <v>116.749</v>
      </c>
      <c r="M66" s="38">
        <v>66881</v>
      </c>
      <c r="N66" s="34"/>
      <c r="O66" s="37"/>
      <c r="P66" s="12">
        <v>38047</v>
      </c>
      <c r="Q66" s="13">
        <v>1.2261</v>
      </c>
      <c r="S66" s="19">
        <v>27820</v>
      </c>
      <c r="T66" s="23">
        <v>0.76399512499999922</v>
      </c>
    </row>
    <row r="67" spans="1:20" x14ac:dyDescent="0.25">
      <c r="A67" s="4">
        <v>22920</v>
      </c>
      <c r="B67" s="5">
        <v>3418</v>
      </c>
      <c r="C67" s="6">
        <v>2061.3000000000002</v>
      </c>
      <c r="D67" s="5">
        <v>397.4</v>
      </c>
      <c r="E67" s="7">
        <v>1149.5999999999999</v>
      </c>
      <c r="F67" s="10">
        <v>17.937999999999999</v>
      </c>
      <c r="G67" s="30">
        <v>19.062999999999999</v>
      </c>
      <c r="H67" s="27">
        <v>3.9</v>
      </c>
      <c r="I67" s="29">
        <v>2.92</v>
      </c>
      <c r="K67" s="32">
        <v>8.6910000000000007</v>
      </c>
      <c r="L67" s="35">
        <v>116.29600000000001</v>
      </c>
      <c r="M67" s="38">
        <v>66969</v>
      </c>
      <c r="N67" s="34"/>
      <c r="O67" s="37"/>
      <c r="P67" s="12">
        <v>38078</v>
      </c>
      <c r="Q67" s="13">
        <v>1.1989000000000001</v>
      </c>
      <c r="S67" s="19">
        <v>27851</v>
      </c>
      <c r="T67" s="23">
        <v>0.7706176201733641</v>
      </c>
    </row>
    <row r="68" spans="1:20" x14ac:dyDescent="0.25">
      <c r="A68" s="4">
        <v>23012</v>
      </c>
      <c r="B68" s="5">
        <v>3456.1</v>
      </c>
      <c r="C68" s="6">
        <v>2075.1999999999998</v>
      </c>
      <c r="D68" s="5">
        <v>418.3</v>
      </c>
      <c r="E68" s="7">
        <v>1134.0999999999999</v>
      </c>
      <c r="F68" s="10">
        <v>18.016999999999999</v>
      </c>
      <c r="G68" s="30">
        <v>19.184999999999999</v>
      </c>
      <c r="H68" s="27">
        <v>3.89</v>
      </c>
      <c r="I68" s="29">
        <v>2.97</v>
      </c>
      <c r="K68" s="32">
        <v>8.7769999999999992</v>
      </c>
      <c r="L68" s="35">
        <v>116.42700000000001</v>
      </c>
      <c r="M68" s="38">
        <v>67149</v>
      </c>
      <c r="N68" s="34"/>
      <c r="O68" s="37"/>
      <c r="P68" s="12">
        <v>38108</v>
      </c>
      <c r="Q68" s="13">
        <v>1.2</v>
      </c>
      <c r="S68" s="19">
        <v>27881</v>
      </c>
      <c r="T68" s="23">
        <v>0.7634285178968726</v>
      </c>
    </row>
    <row r="69" spans="1:20" x14ac:dyDescent="0.25">
      <c r="A69" s="4">
        <v>23102</v>
      </c>
      <c r="B69" s="5">
        <v>3501.1</v>
      </c>
      <c r="C69" s="6">
        <v>2095.1</v>
      </c>
      <c r="D69" s="5">
        <v>425</v>
      </c>
      <c r="E69" s="7">
        <v>1135.0999999999999</v>
      </c>
      <c r="F69" s="10">
        <v>18.047000000000001</v>
      </c>
      <c r="G69" s="30">
        <v>19.266999999999999</v>
      </c>
      <c r="H69" s="27">
        <v>3.96</v>
      </c>
      <c r="I69" s="29">
        <v>2.96</v>
      </c>
      <c r="K69" s="32">
        <v>8.8209999999999997</v>
      </c>
      <c r="L69" s="35">
        <v>116.66200000000001</v>
      </c>
      <c r="M69" s="38">
        <v>67635</v>
      </c>
      <c r="N69" s="34"/>
      <c r="O69" s="37"/>
      <c r="P69" s="12">
        <v>38139</v>
      </c>
      <c r="Q69" s="13">
        <v>1.2145999999999999</v>
      </c>
      <c r="S69" s="19">
        <v>27912</v>
      </c>
      <c r="T69" s="23">
        <v>0.75880796120271499</v>
      </c>
    </row>
    <row r="70" spans="1:20" x14ac:dyDescent="0.25">
      <c r="A70" s="4">
        <v>23193</v>
      </c>
      <c r="B70" s="5">
        <v>3569.5</v>
      </c>
      <c r="C70" s="6">
        <v>2123.6999999999998</v>
      </c>
      <c r="D70" s="5">
        <v>438</v>
      </c>
      <c r="E70" s="7">
        <v>1185.4000000000001</v>
      </c>
      <c r="F70" s="10">
        <v>18.068999999999999</v>
      </c>
      <c r="G70" s="30">
        <v>19.401</v>
      </c>
      <c r="H70" s="27">
        <v>4.03</v>
      </c>
      <c r="I70" s="29">
        <v>3.33</v>
      </c>
      <c r="K70" s="32">
        <v>8.9109999999999996</v>
      </c>
      <c r="L70" s="35">
        <v>116.35</v>
      </c>
      <c r="M70" s="38">
        <v>67996</v>
      </c>
      <c r="N70" s="34"/>
      <c r="O70" s="37"/>
      <c r="P70" s="12">
        <v>38169</v>
      </c>
      <c r="Q70" s="13">
        <v>1.2265999999999999</v>
      </c>
      <c r="S70" s="19">
        <v>27942</v>
      </c>
      <c r="T70" s="23">
        <v>0.75969218100601976</v>
      </c>
    </row>
    <row r="71" spans="1:20" x14ac:dyDescent="0.25">
      <c r="A71" s="4">
        <v>23285</v>
      </c>
      <c r="B71" s="5">
        <v>3595</v>
      </c>
      <c r="C71" s="6">
        <v>2141.4</v>
      </c>
      <c r="D71" s="5">
        <v>443.4</v>
      </c>
      <c r="E71" s="7">
        <v>1173.7</v>
      </c>
      <c r="F71" s="10">
        <v>18.216000000000001</v>
      </c>
      <c r="G71" s="30">
        <v>19.518000000000001</v>
      </c>
      <c r="H71" s="27">
        <v>4.12</v>
      </c>
      <c r="I71" s="29">
        <v>3.45</v>
      </c>
      <c r="K71" s="32">
        <v>9.0139999999999993</v>
      </c>
      <c r="L71" s="35">
        <v>116.64700000000001</v>
      </c>
      <c r="M71" s="38">
        <v>68258</v>
      </c>
      <c r="N71" s="34"/>
      <c r="O71" s="37"/>
      <c r="P71" s="12">
        <v>38200</v>
      </c>
      <c r="Q71" s="13">
        <v>1.2191000000000001</v>
      </c>
      <c r="S71" s="19">
        <v>27973</v>
      </c>
      <c r="T71" s="23">
        <v>0.77326830348317632</v>
      </c>
    </row>
    <row r="72" spans="1:20" x14ac:dyDescent="0.25">
      <c r="A72" s="4">
        <v>23377</v>
      </c>
      <c r="B72" s="5">
        <v>3672.7</v>
      </c>
      <c r="C72" s="6">
        <v>2183.6</v>
      </c>
      <c r="D72" s="5">
        <v>460</v>
      </c>
      <c r="E72" s="7">
        <v>1177.3</v>
      </c>
      <c r="F72" s="10">
        <v>18.274000000000001</v>
      </c>
      <c r="G72" s="30">
        <v>19.811</v>
      </c>
      <c r="H72" s="27">
        <v>4.18</v>
      </c>
      <c r="I72" s="29">
        <v>3.46</v>
      </c>
      <c r="K72" s="32">
        <v>9.0069999999999997</v>
      </c>
      <c r="L72" s="35">
        <v>117.80800000000001</v>
      </c>
      <c r="M72" s="38">
        <v>68614</v>
      </c>
      <c r="N72" s="34"/>
      <c r="O72" s="37"/>
      <c r="P72" s="12">
        <v>38231</v>
      </c>
      <c r="Q72" s="13">
        <v>1.2223999999999999</v>
      </c>
      <c r="S72" s="19">
        <v>28004</v>
      </c>
      <c r="T72" s="23">
        <v>0.78553599485902403</v>
      </c>
    </row>
    <row r="73" spans="1:20" x14ac:dyDescent="0.25">
      <c r="A73" s="4">
        <v>23468</v>
      </c>
      <c r="B73" s="5">
        <v>3716.4</v>
      </c>
      <c r="C73" s="6">
        <v>2222</v>
      </c>
      <c r="D73" s="5">
        <v>458.3</v>
      </c>
      <c r="E73" s="7">
        <v>1187.9000000000001</v>
      </c>
      <c r="F73" s="10">
        <v>18.318000000000001</v>
      </c>
      <c r="G73" s="30">
        <v>19.920999999999999</v>
      </c>
      <c r="H73" s="27">
        <v>4.2</v>
      </c>
      <c r="I73" s="29">
        <v>3.49</v>
      </c>
      <c r="K73" s="32">
        <v>9.1069999999999993</v>
      </c>
      <c r="L73" s="35">
        <v>118.066</v>
      </c>
      <c r="M73" s="38">
        <v>69402</v>
      </c>
      <c r="N73" s="34"/>
      <c r="O73" s="37"/>
      <c r="P73" s="12">
        <v>38261</v>
      </c>
      <c r="Q73" s="13">
        <v>1.2506999999999999</v>
      </c>
      <c r="S73" s="19">
        <v>28034</v>
      </c>
      <c r="T73" s="23">
        <v>0.80506607392771801</v>
      </c>
    </row>
    <row r="74" spans="1:20" x14ac:dyDescent="0.25">
      <c r="A74" s="4">
        <v>23559</v>
      </c>
      <c r="B74" s="5">
        <v>3766.9</v>
      </c>
      <c r="C74" s="6">
        <v>2262.8000000000002</v>
      </c>
      <c r="D74" s="5">
        <v>469</v>
      </c>
      <c r="E74" s="7">
        <v>1189.4000000000001</v>
      </c>
      <c r="F74" s="10">
        <v>18.391999999999999</v>
      </c>
      <c r="G74" s="30">
        <v>19.844000000000001</v>
      </c>
      <c r="H74" s="27">
        <v>4.1900000000000004</v>
      </c>
      <c r="I74" s="29">
        <v>3.46</v>
      </c>
      <c r="K74" s="32">
        <v>9.2270000000000003</v>
      </c>
      <c r="L74" s="35">
        <v>117.81399999999999</v>
      </c>
      <c r="M74" s="38">
        <v>69480</v>
      </c>
      <c r="N74" s="34"/>
      <c r="O74" s="37"/>
      <c r="P74" s="12">
        <v>38292</v>
      </c>
      <c r="Q74" s="13">
        <v>1.2997000000000001</v>
      </c>
      <c r="S74" s="19">
        <v>28065</v>
      </c>
      <c r="T74" s="23">
        <v>0.81053772067965113</v>
      </c>
    </row>
    <row r="75" spans="1:20" x14ac:dyDescent="0.25">
      <c r="A75" s="4">
        <v>23651</v>
      </c>
      <c r="B75" s="5">
        <v>3780.2</v>
      </c>
      <c r="C75" s="6">
        <v>2269.1999999999998</v>
      </c>
      <c r="D75" s="5">
        <v>473.5</v>
      </c>
      <c r="E75" s="7">
        <v>1189</v>
      </c>
      <c r="F75" s="10">
        <v>18.475999999999999</v>
      </c>
      <c r="G75" s="30">
        <v>19.89</v>
      </c>
      <c r="H75" s="27">
        <v>4.17</v>
      </c>
      <c r="I75" s="29">
        <v>3.58</v>
      </c>
      <c r="K75" s="32">
        <v>9.2949999999999999</v>
      </c>
      <c r="L75" s="35">
        <v>117.967</v>
      </c>
      <c r="M75" s="38">
        <v>69710</v>
      </c>
      <c r="N75" s="34"/>
      <c r="O75" s="37"/>
      <c r="P75" s="12">
        <v>38322</v>
      </c>
      <c r="Q75" s="13">
        <v>1.3406</v>
      </c>
      <c r="S75" s="19">
        <v>28095</v>
      </c>
      <c r="T75" s="23">
        <v>0.82070728043304852</v>
      </c>
    </row>
    <row r="76" spans="1:20" x14ac:dyDescent="0.25">
      <c r="A76" s="4">
        <v>23743</v>
      </c>
      <c r="B76" s="5">
        <v>3873.5</v>
      </c>
      <c r="C76" s="6">
        <v>2319.8000000000002</v>
      </c>
      <c r="D76" s="5">
        <v>518.6</v>
      </c>
      <c r="E76" s="7">
        <v>1187.7</v>
      </c>
      <c r="F76" s="10">
        <v>18.568999999999999</v>
      </c>
      <c r="G76" s="30">
        <v>19.957999999999998</v>
      </c>
      <c r="H76" s="27">
        <v>4.2</v>
      </c>
      <c r="I76" s="29">
        <v>3.97</v>
      </c>
      <c r="K76" s="32">
        <v>9.3320000000000007</v>
      </c>
      <c r="L76" s="35">
        <v>118.633</v>
      </c>
      <c r="M76" s="38">
        <v>70188</v>
      </c>
      <c r="N76" s="34"/>
      <c r="O76" s="37"/>
      <c r="P76" s="12">
        <v>38353</v>
      </c>
      <c r="Q76" s="13">
        <v>1.3123</v>
      </c>
      <c r="S76" s="19">
        <v>28126</v>
      </c>
      <c r="T76" s="23">
        <v>0.81727780702853958</v>
      </c>
    </row>
    <row r="77" spans="1:20" x14ac:dyDescent="0.25">
      <c r="A77" s="4">
        <v>23833</v>
      </c>
      <c r="B77" s="5">
        <v>3926.4</v>
      </c>
      <c r="C77" s="6">
        <v>2345.5</v>
      </c>
      <c r="D77" s="5">
        <v>520</v>
      </c>
      <c r="E77" s="7">
        <v>1202</v>
      </c>
      <c r="F77" s="10">
        <v>18.652000000000001</v>
      </c>
      <c r="G77" s="30">
        <v>19.79</v>
      </c>
      <c r="H77" s="27">
        <v>4.21</v>
      </c>
      <c r="I77" s="29">
        <v>4.08</v>
      </c>
      <c r="K77" s="32">
        <v>9.3949999999999996</v>
      </c>
      <c r="L77" s="35">
        <v>118.39700000000001</v>
      </c>
      <c r="M77" s="38">
        <v>70897</v>
      </c>
      <c r="N77" s="34"/>
      <c r="O77" s="37"/>
      <c r="P77" s="12">
        <v>38384</v>
      </c>
      <c r="Q77" s="13">
        <v>1.3012999999999999</v>
      </c>
      <c r="S77" s="19">
        <v>28157</v>
      </c>
      <c r="T77" s="23">
        <v>0.81323389604989538</v>
      </c>
    </row>
    <row r="78" spans="1:20" x14ac:dyDescent="0.25">
      <c r="A78" s="4">
        <v>23924</v>
      </c>
      <c r="B78" s="5">
        <v>4006.2</v>
      </c>
      <c r="C78" s="6">
        <v>2385.9</v>
      </c>
      <c r="D78" s="5">
        <v>538.1</v>
      </c>
      <c r="E78" s="7">
        <v>1241.7</v>
      </c>
      <c r="F78" s="10">
        <v>18.725999999999999</v>
      </c>
      <c r="G78" s="30">
        <v>19.940000000000001</v>
      </c>
      <c r="H78" s="27">
        <v>4.25</v>
      </c>
      <c r="I78" s="29">
        <v>4.07</v>
      </c>
      <c r="K78" s="32">
        <v>9.4939999999999998</v>
      </c>
      <c r="L78" s="35">
        <v>118.087</v>
      </c>
      <c r="M78" s="38">
        <v>71369</v>
      </c>
      <c r="N78" s="34"/>
      <c r="O78" s="37"/>
      <c r="P78" s="12">
        <v>38412</v>
      </c>
      <c r="Q78" s="13">
        <v>1.3185</v>
      </c>
      <c r="S78" s="19">
        <v>28185</v>
      </c>
      <c r="T78" s="23">
        <v>0.81779039973239598</v>
      </c>
    </row>
    <row r="79" spans="1:20" x14ac:dyDescent="0.25">
      <c r="A79" s="4">
        <v>24016</v>
      </c>
      <c r="B79" s="5">
        <v>4100.6000000000004</v>
      </c>
      <c r="C79" s="6">
        <v>2452.9</v>
      </c>
      <c r="D79" s="5">
        <v>541.6</v>
      </c>
      <c r="E79" s="7">
        <v>1265.4000000000001</v>
      </c>
      <c r="F79" s="10">
        <v>18.853000000000002</v>
      </c>
      <c r="G79" s="30">
        <v>20.161000000000001</v>
      </c>
      <c r="H79" s="27">
        <v>4.47</v>
      </c>
      <c r="I79" s="29">
        <v>4.17</v>
      </c>
      <c r="K79" s="32">
        <v>9.6349999999999998</v>
      </c>
      <c r="L79" s="35">
        <v>118.14</v>
      </c>
      <c r="M79" s="38">
        <v>71827</v>
      </c>
      <c r="N79" s="34"/>
      <c r="O79" s="37"/>
      <c r="P79" s="12">
        <v>38443</v>
      </c>
      <c r="Q79" s="13">
        <v>1.2943</v>
      </c>
      <c r="S79" s="19">
        <v>28216</v>
      </c>
      <c r="T79" s="23">
        <v>0.82374911342290291</v>
      </c>
    </row>
    <row r="80" spans="1:20" x14ac:dyDescent="0.25">
      <c r="A80" s="4">
        <v>24108</v>
      </c>
      <c r="B80" s="5">
        <v>4201.8999999999996</v>
      </c>
      <c r="C80" s="6">
        <v>2489.1</v>
      </c>
      <c r="D80" s="5">
        <v>584.9</v>
      </c>
      <c r="E80" s="7">
        <v>1289</v>
      </c>
      <c r="F80" s="10">
        <v>18.975000000000001</v>
      </c>
      <c r="G80" s="30">
        <v>20.181999999999999</v>
      </c>
      <c r="H80" s="27">
        <v>4.7699999999999996</v>
      </c>
      <c r="I80" s="29">
        <v>4.5599999999999996</v>
      </c>
      <c r="K80" s="32">
        <v>9.8010000000000002</v>
      </c>
      <c r="L80" s="35">
        <v>118.395</v>
      </c>
      <c r="M80" s="38">
        <v>72173</v>
      </c>
      <c r="N80" s="34"/>
      <c r="O80" s="37"/>
      <c r="P80" s="12">
        <v>38473</v>
      </c>
      <c r="Q80" s="13">
        <v>1.2697000000000001</v>
      </c>
      <c r="S80" s="19">
        <v>28246</v>
      </c>
      <c r="T80" s="23">
        <v>0.82916208241478639</v>
      </c>
    </row>
    <row r="81" spans="1:20" x14ac:dyDescent="0.25">
      <c r="A81" s="4">
        <v>24198</v>
      </c>
      <c r="B81" s="5">
        <v>4219.1000000000004</v>
      </c>
      <c r="C81" s="6">
        <v>2495.4</v>
      </c>
      <c r="D81" s="5">
        <v>576.20000000000005</v>
      </c>
      <c r="E81" s="7">
        <v>1313.4</v>
      </c>
      <c r="F81" s="10">
        <v>19.131</v>
      </c>
      <c r="G81" s="30">
        <v>20.483000000000001</v>
      </c>
      <c r="H81" s="27">
        <v>4.78</v>
      </c>
      <c r="I81" s="29">
        <v>4.91</v>
      </c>
      <c r="K81" s="32">
        <v>9.9570000000000007</v>
      </c>
      <c r="L81" s="35">
        <v>118.048</v>
      </c>
      <c r="M81" s="38">
        <v>72594</v>
      </c>
      <c r="N81" s="34"/>
      <c r="O81" s="37"/>
      <c r="P81" s="12">
        <v>38504</v>
      </c>
      <c r="Q81" s="13">
        <v>1.2155</v>
      </c>
      <c r="S81" s="19">
        <v>28277</v>
      </c>
      <c r="T81" s="23">
        <v>0.83028847002886663</v>
      </c>
    </row>
    <row r="82" spans="1:20" x14ac:dyDescent="0.25">
      <c r="A82" s="4">
        <v>24289</v>
      </c>
      <c r="B82" s="5">
        <v>4249.2</v>
      </c>
      <c r="C82" s="6">
        <v>2523.8000000000002</v>
      </c>
      <c r="D82" s="5">
        <v>572</v>
      </c>
      <c r="E82" s="7">
        <v>1349.1</v>
      </c>
      <c r="F82" s="10">
        <v>19.317</v>
      </c>
      <c r="G82" s="30">
        <v>20.405999999999999</v>
      </c>
      <c r="H82" s="27">
        <v>5.14</v>
      </c>
      <c r="I82" s="29">
        <v>5.41</v>
      </c>
      <c r="K82" s="32">
        <v>10.099</v>
      </c>
      <c r="L82" s="35">
        <v>117.6</v>
      </c>
      <c r="M82" s="38">
        <v>73088</v>
      </c>
      <c r="N82" s="34"/>
      <c r="O82" s="37"/>
      <c r="P82" s="12">
        <v>38534</v>
      </c>
      <c r="Q82" s="13">
        <v>1.2040999999999999</v>
      </c>
      <c r="S82" s="19">
        <v>28307</v>
      </c>
      <c r="T82" s="23">
        <v>0.85706727432077046</v>
      </c>
    </row>
    <row r="83" spans="1:20" x14ac:dyDescent="0.25">
      <c r="A83" s="4">
        <v>24381</v>
      </c>
      <c r="B83" s="5">
        <v>4285.6000000000004</v>
      </c>
      <c r="C83" s="6">
        <v>2534.1999999999998</v>
      </c>
      <c r="D83" s="5">
        <v>575.29999999999995</v>
      </c>
      <c r="E83" s="7">
        <v>1372.4</v>
      </c>
      <c r="F83" s="10">
        <v>19.481000000000002</v>
      </c>
      <c r="G83" s="30">
        <v>20.574999999999999</v>
      </c>
      <c r="H83" s="27">
        <v>5</v>
      </c>
      <c r="I83" s="29">
        <v>5.56</v>
      </c>
      <c r="K83" s="32">
        <v>10.236000000000001</v>
      </c>
      <c r="L83" s="35">
        <v>117.05800000000001</v>
      </c>
      <c r="M83" s="38">
        <v>73657</v>
      </c>
      <c r="N83" s="34"/>
      <c r="O83" s="37"/>
      <c r="P83" s="12">
        <v>38565</v>
      </c>
      <c r="Q83" s="13">
        <v>1.2295</v>
      </c>
      <c r="S83" s="19">
        <v>28338</v>
      </c>
      <c r="T83" s="23">
        <v>0.84426639039972284</v>
      </c>
    </row>
    <row r="84" spans="1:20" x14ac:dyDescent="0.25">
      <c r="A84" s="4">
        <v>24473</v>
      </c>
      <c r="B84" s="5">
        <v>4324.8999999999996</v>
      </c>
      <c r="C84" s="6">
        <v>2548.9</v>
      </c>
      <c r="D84" s="5">
        <v>561.20000000000005</v>
      </c>
      <c r="E84" s="7">
        <v>1429.8</v>
      </c>
      <c r="F84" s="10">
        <v>19.562000000000001</v>
      </c>
      <c r="G84" s="30">
        <v>20.504000000000001</v>
      </c>
      <c r="H84" s="27">
        <v>4.58</v>
      </c>
      <c r="I84" s="29">
        <v>4.82</v>
      </c>
      <c r="K84" s="32">
        <v>10.375</v>
      </c>
      <c r="L84" s="35">
        <v>116.44</v>
      </c>
      <c r="M84" s="38">
        <v>73572</v>
      </c>
      <c r="N84" s="34"/>
      <c r="O84" s="37"/>
      <c r="P84" s="12">
        <v>38596</v>
      </c>
      <c r="Q84" s="13">
        <v>1.2234</v>
      </c>
      <c r="S84" s="19">
        <v>28369</v>
      </c>
      <c r="T84" s="23">
        <v>0.84165053791203992</v>
      </c>
    </row>
    <row r="85" spans="1:20" x14ac:dyDescent="0.25">
      <c r="A85" s="4">
        <v>24563</v>
      </c>
      <c r="B85" s="5">
        <v>4328.7</v>
      </c>
      <c r="C85" s="6">
        <v>2583.6999999999998</v>
      </c>
      <c r="D85" s="5">
        <v>540.9</v>
      </c>
      <c r="E85" s="7">
        <v>1424.2</v>
      </c>
      <c r="F85" s="10">
        <v>19.661000000000001</v>
      </c>
      <c r="G85" s="30">
        <v>20.423999999999999</v>
      </c>
      <c r="H85" s="27">
        <v>4.82</v>
      </c>
      <c r="I85" s="29">
        <v>3.99</v>
      </c>
      <c r="K85" s="32">
        <v>10.542999999999999</v>
      </c>
      <c r="L85" s="35">
        <v>115.69199999999999</v>
      </c>
      <c r="M85" s="38">
        <v>74001</v>
      </c>
      <c r="N85" s="34"/>
      <c r="O85" s="37"/>
      <c r="P85" s="12">
        <v>38626</v>
      </c>
      <c r="Q85" s="13">
        <v>1.2021999999999999</v>
      </c>
      <c r="S85" s="19">
        <v>28399</v>
      </c>
      <c r="T85" s="23">
        <v>0.85864760734041545</v>
      </c>
    </row>
    <row r="86" spans="1:20" x14ac:dyDescent="0.25">
      <c r="A86" s="4">
        <v>24654</v>
      </c>
      <c r="B86" s="5">
        <v>4366.1000000000004</v>
      </c>
      <c r="C86" s="6">
        <v>2596.9</v>
      </c>
      <c r="D86" s="5">
        <v>556.79999999999995</v>
      </c>
      <c r="E86" s="7">
        <v>1440.2</v>
      </c>
      <c r="F86" s="10">
        <v>19.849</v>
      </c>
      <c r="G86" s="30">
        <v>20.422999999999998</v>
      </c>
      <c r="H86" s="27">
        <v>5.25</v>
      </c>
      <c r="I86" s="29">
        <v>3.89</v>
      </c>
      <c r="K86" s="32">
        <v>10.686</v>
      </c>
      <c r="L86" s="35">
        <v>115.583</v>
      </c>
      <c r="M86" s="38">
        <v>74714</v>
      </c>
      <c r="N86" s="34"/>
      <c r="O86" s="37"/>
      <c r="P86" s="12">
        <v>38657</v>
      </c>
      <c r="Q86" s="13">
        <v>1.1789000000000001</v>
      </c>
      <c r="S86" s="19">
        <v>28430</v>
      </c>
      <c r="T86" s="23">
        <v>0.87290347228420884</v>
      </c>
    </row>
    <row r="87" spans="1:20" x14ac:dyDescent="0.25">
      <c r="A87" s="4">
        <v>24746</v>
      </c>
      <c r="B87" s="5">
        <v>4401.2</v>
      </c>
      <c r="C87" s="6">
        <v>2612.6999999999998</v>
      </c>
      <c r="D87" s="5">
        <v>568.79999999999995</v>
      </c>
      <c r="E87" s="7">
        <v>1451.4</v>
      </c>
      <c r="F87" s="10">
        <v>20.067</v>
      </c>
      <c r="G87" s="30">
        <v>20.428000000000001</v>
      </c>
      <c r="H87" s="27">
        <v>5.64</v>
      </c>
      <c r="I87" s="29">
        <v>4.17</v>
      </c>
      <c r="K87" s="32">
        <v>10.831</v>
      </c>
      <c r="L87" s="35">
        <v>115.529</v>
      </c>
      <c r="M87" s="38">
        <v>75216</v>
      </c>
      <c r="N87" s="34"/>
      <c r="O87" s="37"/>
      <c r="P87" s="12">
        <v>38687</v>
      </c>
      <c r="Q87" s="13">
        <v>1.1860999999999999</v>
      </c>
      <c r="S87" s="19">
        <v>28460</v>
      </c>
      <c r="T87" s="23">
        <v>0.90926430497442978</v>
      </c>
    </row>
    <row r="88" spans="1:20" x14ac:dyDescent="0.25">
      <c r="A88" s="4">
        <v>24838</v>
      </c>
      <c r="B88" s="5">
        <v>4490.6000000000004</v>
      </c>
      <c r="C88" s="6">
        <v>2674.8</v>
      </c>
      <c r="D88" s="5">
        <v>580.20000000000005</v>
      </c>
      <c r="E88" s="7">
        <v>1477.2</v>
      </c>
      <c r="F88" s="10">
        <v>20.29</v>
      </c>
      <c r="G88" s="30">
        <v>20.568000000000001</v>
      </c>
      <c r="H88" s="27">
        <v>5.61</v>
      </c>
      <c r="I88" s="29">
        <v>4.79</v>
      </c>
      <c r="K88" s="32">
        <v>11.122</v>
      </c>
      <c r="L88" s="35">
        <v>115.136</v>
      </c>
      <c r="M88" s="38">
        <v>75103</v>
      </c>
      <c r="N88" s="34"/>
      <c r="O88" s="37"/>
      <c r="P88" s="12">
        <v>38718</v>
      </c>
      <c r="Q88" s="13">
        <v>1.2125999999999999</v>
      </c>
      <c r="S88" s="19">
        <v>28491</v>
      </c>
      <c r="T88" s="23">
        <v>0.92343131255901723</v>
      </c>
    </row>
    <row r="89" spans="1:20" x14ac:dyDescent="0.25">
      <c r="A89" s="4">
        <v>24929</v>
      </c>
      <c r="B89" s="5">
        <v>4566.3999999999996</v>
      </c>
      <c r="C89" s="6">
        <v>2715.6</v>
      </c>
      <c r="D89" s="5">
        <v>602.4</v>
      </c>
      <c r="E89" s="7">
        <v>1485</v>
      </c>
      <c r="F89" s="10">
        <v>20.504000000000001</v>
      </c>
      <c r="G89" s="30">
        <v>20.722999999999999</v>
      </c>
      <c r="H89" s="27">
        <v>5.74</v>
      </c>
      <c r="I89" s="29">
        <v>5.98</v>
      </c>
      <c r="K89" s="32">
        <v>11.303000000000001</v>
      </c>
      <c r="L89" s="35">
        <v>115.34699999999999</v>
      </c>
      <c r="M89" s="38">
        <v>75950</v>
      </c>
      <c r="N89" s="34"/>
      <c r="O89" s="37"/>
      <c r="P89" s="12">
        <v>38749</v>
      </c>
      <c r="Q89" s="13">
        <v>1.194</v>
      </c>
      <c r="S89" s="19">
        <v>28522</v>
      </c>
      <c r="T89" s="23">
        <v>0.94134259999037317</v>
      </c>
    </row>
    <row r="90" spans="1:20" x14ac:dyDescent="0.25">
      <c r="A90" s="4">
        <v>25020</v>
      </c>
      <c r="B90" s="5">
        <v>4599.3</v>
      </c>
      <c r="C90" s="6">
        <v>2766.6</v>
      </c>
      <c r="D90" s="5">
        <v>586</v>
      </c>
      <c r="E90" s="7">
        <v>1489.7</v>
      </c>
      <c r="F90" s="10">
        <v>20.706</v>
      </c>
      <c r="G90" s="30">
        <v>20.704000000000001</v>
      </c>
      <c r="H90" s="27">
        <v>5.46</v>
      </c>
      <c r="I90" s="29">
        <v>5.94</v>
      </c>
      <c r="K90" s="32">
        <v>11.488</v>
      </c>
      <c r="L90" s="35">
        <v>115.334</v>
      </c>
      <c r="M90" s="38">
        <v>76101</v>
      </c>
      <c r="N90" s="34"/>
      <c r="O90" s="37"/>
      <c r="P90" s="12">
        <v>38777</v>
      </c>
      <c r="Q90" s="13">
        <v>1.2028000000000001</v>
      </c>
      <c r="S90" s="19">
        <v>28550</v>
      </c>
      <c r="T90" s="23">
        <v>0.96185085079177657</v>
      </c>
    </row>
    <row r="91" spans="1:20" x14ac:dyDescent="0.25">
      <c r="A91" s="4">
        <v>25112</v>
      </c>
      <c r="B91" s="5">
        <v>4619.8</v>
      </c>
      <c r="C91" s="6">
        <v>2779.1</v>
      </c>
      <c r="D91" s="5">
        <v>592.29999999999995</v>
      </c>
      <c r="E91" s="7">
        <v>1491</v>
      </c>
      <c r="F91" s="10">
        <v>20.998999999999999</v>
      </c>
      <c r="G91" s="30">
        <v>20.872</v>
      </c>
      <c r="H91" s="27">
        <v>5.77</v>
      </c>
      <c r="I91" s="29">
        <v>5.92</v>
      </c>
      <c r="K91" s="32">
        <v>11.717000000000001</v>
      </c>
      <c r="L91" s="35">
        <v>114.779</v>
      </c>
      <c r="M91" s="38">
        <v>76499</v>
      </c>
      <c r="N91" s="34"/>
      <c r="O91" s="37"/>
      <c r="P91" s="12">
        <v>38808</v>
      </c>
      <c r="Q91" s="13">
        <v>1.2273000000000001</v>
      </c>
      <c r="S91" s="19">
        <v>28581</v>
      </c>
      <c r="T91" s="23">
        <v>0.9574717383854694</v>
      </c>
    </row>
    <row r="92" spans="1:20" x14ac:dyDescent="0.25">
      <c r="A92" s="4">
        <v>25204</v>
      </c>
      <c r="B92" s="5">
        <v>4691.6000000000004</v>
      </c>
      <c r="C92" s="6">
        <v>2810.2</v>
      </c>
      <c r="D92" s="5">
        <v>627.20000000000005</v>
      </c>
      <c r="E92" s="7">
        <v>1494.7</v>
      </c>
      <c r="F92" s="10">
        <v>21.216999999999999</v>
      </c>
      <c r="G92" s="30">
        <v>20.994</v>
      </c>
      <c r="H92" s="27">
        <v>6.18</v>
      </c>
      <c r="I92" s="29">
        <v>6.57</v>
      </c>
      <c r="K92" s="32">
        <v>11.875999999999999</v>
      </c>
      <c r="L92" s="35">
        <v>114.69799999999999</v>
      </c>
      <c r="M92" s="38">
        <v>77166</v>
      </c>
      <c r="N92" s="34"/>
      <c r="O92" s="37"/>
      <c r="P92" s="12">
        <v>38838</v>
      </c>
      <c r="Q92" s="13">
        <v>1.2766999999999999</v>
      </c>
      <c r="S92" s="19">
        <v>28611</v>
      </c>
      <c r="T92" s="23">
        <v>0.92886945288753731</v>
      </c>
    </row>
    <row r="93" spans="1:20" x14ac:dyDescent="0.25">
      <c r="A93" s="4">
        <v>25294</v>
      </c>
      <c r="B93" s="5">
        <v>4706.7</v>
      </c>
      <c r="C93" s="6">
        <v>2828.2</v>
      </c>
      <c r="D93" s="5">
        <v>623.5</v>
      </c>
      <c r="E93" s="7">
        <v>1490</v>
      </c>
      <c r="F93" s="10">
        <v>21.488</v>
      </c>
      <c r="G93" s="30">
        <v>21.074000000000002</v>
      </c>
      <c r="H93" s="27">
        <v>6.35</v>
      </c>
      <c r="I93" s="29">
        <v>8.33</v>
      </c>
      <c r="K93" s="32">
        <v>12.068</v>
      </c>
      <c r="L93" s="35">
        <v>114.535</v>
      </c>
      <c r="M93" s="38">
        <v>77605</v>
      </c>
      <c r="N93" s="34"/>
      <c r="O93" s="37"/>
      <c r="P93" s="12">
        <v>38869</v>
      </c>
      <c r="Q93" s="13">
        <v>1.2661</v>
      </c>
      <c r="S93" s="19">
        <v>28642</v>
      </c>
      <c r="T93" s="23">
        <v>0.93849689059500874</v>
      </c>
    </row>
    <row r="94" spans="1:20" x14ac:dyDescent="0.25">
      <c r="A94" s="4">
        <v>25385</v>
      </c>
      <c r="B94" s="5">
        <v>4736.1000000000004</v>
      </c>
      <c r="C94" s="6">
        <v>2841.9</v>
      </c>
      <c r="D94" s="5">
        <v>636.20000000000005</v>
      </c>
      <c r="E94" s="7">
        <v>1493.5</v>
      </c>
      <c r="F94" s="10">
        <v>21.79</v>
      </c>
      <c r="G94" s="30">
        <v>21.193999999999999</v>
      </c>
      <c r="H94" s="27">
        <v>6.86</v>
      </c>
      <c r="I94" s="29">
        <v>8.98</v>
      </c>
      <c r="K94" s="32">
        <v>12.284000000000001</v>
      </c>
      <c r="L94" s="35">
        <v>114.29600000000001</v>
      </c>
      <c r="M94" s="38">
        <v>78153</v>
      </c>
      <c r="N94" s="34"/>
      <c r="O94" s="37"/>
      <c r="P94" s="12">
        <v>38899</v>
      </c>
      <c r="Q94" s="13">
        <v>1.2681</v>
      </c>
      <c r="S94" s="19">
        <v>28672</v>
      </c>
      <c r="T94" s="23">
        <v>0.95141680206255708</v>
      </c>
    </row>
    <row r="95" spans="1:20" x14ac:dyDescent="0.25">
      <c r="A95" s="4">
        <v>25477</v>
      </c>
      <c r="B95" s="5">
        <v>4715.5</v>
      </c>
      <c r="C95" s="6">
        <v>2864.6</v>
      </c>
      <c r="D95" s="5">
        <v>605.5</v>
      </c>
      <c r="E95" s="7">
        <v>1473.9</v>
      </c>
      <c r="F95" s="10">
        <v>22.071000000000002</v>
      </c>
      <c r="G95" s="30">
        <v>21.91</v>
      </c>
      <c r="H95" s="27">
        <v>7.3</v>
      </c>
      <c r="I95" s="29">
        <v>8.94</v>
      </c>
      <c r="K95" s="32">
        <v>12.522</v>
      </c>
      <c r="L95" s="35">
        <v>113.848</v>
      </c>
      <c r="M95" s="38">
        <v>78575</v>
      </c>
      <c r="N95" s="34"/>
      <c r="O95" s="37"/>
      <c r="P95" s="12">
        <v>38930</v>
      </c>
      <c r="Q95" s="13">
        <v>1.2809999999999999</v>
      </c>
      <c r="S95" s="19">
        <v>28703</v>
      </c>
      <c r="T95" s="23">
        <v>0.97938283425137618</v>
      </c>
    </row>
    <row r="96" spans="1:20" x14ac:dyDescent="0.25">
      <c r="A96" s="4">
        <v>25569</v>
      </c>
      <c r="B96" s="5">
        <v>4707.1000000000004</v>
      </c>
      <c r="C96" s="6">
        <v>2882.3</v>
      </c>
      <c r="D96" s="5">
        <v>587.4</v>
      </c>
      <c r="E96" s="7">
        <v>1466.9</v>
      </c>
      <c r="F96" s="10">
        <v>22.382000000000001</v>
      </c>
      <c r="G96" s="30">
        <v>22.164000000000001</v>
      </c>
      <c r="H96" s="27">
        <v>7.37</v>
      </c>
      <c r="I96" s="29">
        <v>8.57</v>
      </c>
      <c r="K96" s="32">
        <v>12.747999999999999</v>
      </c>
      <c r="L96" s="35">
        <v>113.357</v>
      </c>
      <c r="M96" s="38">
        <v>78780</v>
      </c>
      <c r="N96" s="34"/>
      <c r="O96" s="37"/>
      <c r="P96" s="12">
        <v>38961</v>
      </c>
      <c r="Q96" s="13">
        <v>1.2722</v>
      </c>
      <c r="S96" s="19">
        <v>28734</v>
      </c>
      <c r="T96" s="23">
        <v>0.99300747359869945</v>
      </c>
    </row>
    <row r="97" spans="1:20" x14ac:dyDescent="0.25">
      <c r="A97" s="4">
        <v>25659</v>
      </c>
      <c r="B97" s="5">
        <v>4715.3999999999996</v>
      </c>
      <c r="C97" s="6">
        <v>2895.6</v>
      </c>
      <c r="D97" s="5">
        <v>588.70000000000005</v>
      </c>
      <c r="E97" s="7">
        <v>1450.2</v>
      </c>
      <c r="F97" s="10">
        <v>22.693999999999999</v>
      </c>
      <c r="G97" s="30">
        <v>22.39</v>
      </c>
      <c r="H97" s="27">
        <v>7.71</v>
      </c>
      <c r="I97" s="29">
        <v>7.88</v>
      </c>
      <c r="K97" s="32">
        <v>12.951000000000001</v>
      </c>
      <c r="L97" s="35">
        <v>112.559</v>
      </c>
      <c r="M97" s="38">
        <v>78636</v>
      </c>
      <c r="N97" s="34"/>
      <c r="O97" s="37"/>
      <c r="P97" s="12">
        <v>38991</v>
      </c>
      <c r="Q97" s="13">
        <v>1.2617</v>
      </c>
      <c r="S97" s="19">
        <v>28764</v>
      </c>
      <c r="T97" s="23">
        <v>1.0634699146321562</v>
      </c>
    </row>
    <row r="98" spans="1:20" x14ac:dyDescent="0.25">
      <c r="A98" s="4">
        <v>25750</v>
      </c>
      <c r="B98" s="5">
        <v>4757.2</v>
      </c>
      <c r="C98" s="6">
        <v>2921.1</v>
      </c>
      <c r="D98" s="5">
        <v>598.29999999999995</v>
      </c>
      <c r="E98" s="7">
        <v>1456.5</v>
      </c>
      <c r="F98" s="10">
        <v>22.88</v>
      </c>
      <c r="G98" s="30">
        <v>23.081</v>
      </c>
      <c r="H98" s="27">
        <v>7.46</v>
      </c>
      <c r="I98" s="29">
        <v>6.7</v>
      </c>
      <c r="K98" s="32">
        <v>13.164</v>
      </c>
      <c r="L98" s="35">
        <v>112.02500000000001</v>
      </c>
      <c r="M98" s="38">
        <v>78616</v>
      </c>
      <c r="N98" s="34"/>
      <c r="O98" s="37"/>
      <c r="P98" s="12">
        <v>39022</v>
      </c>
      <c r="Q98" s="13">
        <v>1.2887999999999999</v>
      </c>
      <c r="S98" s="19">
        <v>28795</v>
      </c>
      <c r="T98" s="23">
        <v>1.0267889122217548</v>
      </c>
    </row>
    <row r="99" spans="1:20" x14ac:dyDescent="0.25">
      <c r="A99" s="4">
        <v>25842</v>
      </c>
      <c r="B99" s="5">
        <v>4708.3</v>
      </c>
      <c r="C99" s="6">
        <v>2913.1</v>
      </c>
      <c r="D99" s="5">
        <v>566.5</v>
      </c>
      <c r="E99" s="7">
        <v>1457.2</v>
      </c>
      <c r="F99" s="10">
        <v>23.181999999999999</v>
      </c>
      <c r="G99" s="30">
        <v>23.35</v>
      </c>
      <c r="H99" s="27">
        <v>6.85</v>
      </c>
      <c r="I99" s="29">
        <v>5.57</v>
      </c>
      <c r="K99" s="32">
        <v>13.295</v>
      </c>
      <c r="L99" s="35">
        <v>111.931</v>
      </c>
      <c r="M99" s="38">
        <v>78643</v>
      </c>
      <c r="N99" s="34"/>
      <c r="O99" s="37"/>
      <c r="P99" s="12">
        <v>39052</v>
      </c>
      <c r="Q99" s="13">
        <v>1.3205</v>
      </c>
      <c r="S99" s="19">
        <v>28825</v>
      </c>
      <c r="T99" s="23">
        <v>1.0404444728162565</v>
      </c>
    </row>
    <row r="100" spans="1:20" x14ac:dyDescent="0.25">
      <c r="A100" s="4">
        <v>25934</v>
      </c>
      <c r="B100" s="5">
        <v>4834.3</v>
      </c>
      <c r="C100" s="6">
        <v>2968.9</v>
      </c>
      <c r="D100" s="5">
        <v>632.5</v>
      </c>
      <c r="E100" s="7">
        <v>1436.1</v>
      </c>
      <c r="F100" s="10">
        <v>23.536000000000001</v>
      </c>
      <c r="G100" s="30">
        <v>23.768000000000001</v>
      </c>
      <c r="H100" s="27">
        <v>6.02</v>
      </c>
      <c r="I100" s="29">
        <v>3.86</v>
      </c>
      <c r="K100" s="32">
        <v>13.569000000000001</v>
      </c>
      <c r="L100" s="35">
        <v>111.952</v>
      </c>
      <c r="M100" s="38">
        <v>78717</v>
      </c>
      <c r="N100" s="34"/>
      <c r="O100" s="37"/>
      <c r="P100" s="12">
        <v>39083</v>
      </c>
      <c r="Q100" s="13">
        <v>1.2992999999999999</v>
      </c>
      <c r="S100" s="19">
        <v>28856</v>
      </c>
      <c r="T100" s="23">
        <v>1.0572040648648642</v>
      </c>
    </row>
    <row r="101" spans="1:20" x14ac:dyDescent="0.25">
      <c r="A101" s="4">
        <v>26024</v>
      </c>
      <c r="B101" s="5">
        <v>4861.8999999999996</v>
      </c>
      <c r="C101" s="6">
        <v>2996.1</v>
      </c>
      <c r="D101" s="5">
        <v>650.5</v>
      </c>
      <c r="E101" s="7">
        <v>1432.8</v>
      </c>
      <c r="F101" s="10">
        <v>23.846</v>
      </c>
      <c r="G101" s="30">
        <v>23.707000000000001</v>
      </c>
      <c r="H101" s="27">
        <v>6.25</v>
      </c>
      <c r="I101" s="29">
        <v>4.5599999999999996</v>
      </c>
      <c r="K101" s="32">
        <v>13.768000000000001</v>
      </c>
      <c r="L101" s="35">
        <v>111.91</v>
      </c>
      <c r="M101" s="38">
        <v>78961</v>
      </c>
      <c r="N101" s="34"/>
      <c r="O101" s="37"/>
      <c r="P101" s="12">
        <v>39114</v>
      </c>
      <c r="Q101" s="13">
        <v>1.3080000000000001</v>
      </c>
      <c r="S101" s="19">
        <v>28887</v>
      </c>
      <c r="T101" s="23">
        <v>1.0533890881671777</v>
      </c>
    </row>
    <row r="102" spans="1:20" x14ac:dyDescent="0.25">
      <c r="A102" s="4">
        <v>26115</v>
      </c>
      <c r="B102" s="5">
        <v>4900</v>
      </c>
      <c r="C102" s="6">
        <v>3020</v>
      </c>
      <c r="D102" s="5">
        <v>658.4</v>
      </c>
      <c r="E102" s="7">
        <v>1432.4</v>
      </c>
      <c r="F102" s="10">
        <v>24.088000000000001</v>
      </c>
      <c r="G102" s="30">
        <v>23.962</v>
      </c>
      <c r="H102" s="27">
        <v>6.48</v>
      </c>
      <c r="I102" s="29">
        <v>5.47</v>
      </c>
      <c r="K102" s="32">
        <v>13.958</v>
      </c>
      <c r="L102" s="35">
        <v>111.717</v>
      </c>
      <c r="M102" s="38">
        <v>79511</v>
      </c>
      <c r="N102" s="34"/>
      <c r="O102" s="37"/>
      <c r="P102" s="12">
        <v>39142</v>
      </c>
      <c r="Q102" s="13">
        <v>1.3246</v>
      </c>
      <c r="S102" s="19">
        <v>28915</v>
      </c>
      <c r="T102" s="23">
        <v>1.0513505993656931</v>
      </c>
    </row>
    <row r="103" spans="1:20" x14ac:dyDescent="0.25">
      <c r="A103" s="4">
        <v>26207</v>
      </c>
      <c r="B103" s="5">
        <v>4914.3</v>
      </c>
      <c r="C103" s="6">
        <v>3070.2</v>
      </c>
      <c r="D103" s="5">
        <v>640.6</v>
      </c>
      <c r="E103" s="7">
        <v>1422.6</v>
      </c>
      <c r="F103" s="10">
        <v>24.288</v>
      </c>
      <c r="G103" s="30">
        <v>24.233000000000001</v>
      </c>
      <c r="H103" s="27">
        <v>5.89</v>
      </c>
      <c r="I103" s="29">
        <v>4.75</v>
      </c>
      <c r="K103" s="32">
        <v>14.053000000000001</v>
      </c>
      <c r="L103" s="35">
        <v>112.116</v>
      </c>
      <c r="M103" s="38">
        <v>80229</v>
      </c>
      <c r="N103" s="34"/>
      <c r="O103" s="37"/>
      <c r="P103" s="12">
        <v>39173</v>
      </c>
      <c r="Q103" s="13">
        <v>1.3512999999999999</v>
      </c>
      <c r="S103" s="19">
        <v>28946</v>
      </c>
      <c r="T103" s="23">
        <v>1.0316090089139718</v>
      </c>
    </row>
    <row r="104" spans="1:20" x14ac:dyDescent="0.25">
      <c r="A104" s="4">
        <v>26299</v>
      </c>
      <c r="B104" s="5">
        <v>5002.3999999999996</v>
      </c>
      <c r="C104" s="6">
        <v>3110.8</v>
      </c>
      <c r="D104" s="5">
        <v>682.9</v>
      </c>
      <c r="E104" s="7">
        <v>1429.3</v>
      </c>
      <c r="F104" s="10">
        <v>24.664000000000001</v>
      </c>
      <c r="G104" s="30">
        <v>24.831</v>
      </c>
      <c r="H104" s="27">
        <v>6.03</v>
      </c>
      <c r="I104" s="29">
        <v>3.54</v>
      </c>
      <c r="K104" s="32">
        <v>14.43</v>
      </c>
      <c r="L104" s="35">
        <v>112.233</v>
      </c>
      <c r="M104" s="38">
        <v>81213</v>
      </c>
      <c r="N104" s="34"/>
      <c r="O104" s="37"/>
      <c r="P104" s="12">
        <v>39203</v>
      </c>
      <c r="Q104" s="13">
        <v>1.3517999999999999</v>
      </c>
      <c r="S104" s="19">
        <v>28976</v>
      </c>
      <c r="T104" s="23">
        <v>1.0252280337579278</v>
      </c>
    </row>
    <row r="105" spans="1:20" x14ac:dyDescent="0.25">
      <c r="A105" s="4">
        <v>26390</v>
      </c>
      <c r="B105" s="5">
        <v>5118.3</v>
      </c>
      <c r="C105" s="6">
        <v>3170.2</v>
      </c>
      <c r="D105" s="5">
        <v>721.6</v>
      </c>
      <c r="E105" s="7">
        <v>1438</v>
      </c>
      <c r="F105" s="10">
        <v>24.815000000000001</v>
      </c>
      <c r="G105" s="30">
        <v>25.587</v>
      </c>
      <c r="H105" s="27">
        <v>6.14</v>
      </c>
      <c r="I105" s="29">
        <v>4.3</v>
      </c>
      <c r="K105" s="32">
        <v>14.6</v>
      </c>
      <c r="L105" s="35">
        <v>112.209</v>
      </c>
      <c r="M105" s="38">
        <v>81875</v>
      </c>
      <c r="N105" s="34"/>
      <c r="O105" s="37"/>
      <c r="P105" s="12">
        <v>39234</v>
      </c>
      <c r="Q105" s="13">
        <v>1.3421000000000001</v>
      </c>
      <c r="S105" s="19">
        <v>29007</v>
      </c>
      <c r="T105" s="23">
        <v>1.0379597304038628</v>
      </c>
    </row>
    <row r="106" spans="1:20" x14ac:dyDescent="0.25">
      <c r="A106" s="4">
        <v>26481</v>
      </c>
      <c r="B106" s="5">
        <v>5165.3999999999996</v>
      </c>
      <c r="C106" s="6">
        <v>3219.1</v>
      </c>
      <c r="D106" s="5">
        <v>731.9</v>
      </c>
      <c r="E106" s="7">
        <v>1409.3</v>
      </c>
      <c r="F106" s="10">
        <v>25.047999999999998</v>
      </c>
      <c r="G106" s="30">
        <v>25.991</v>
      </c>
      <c r="H106" s="27">
        <v>6.29</v>
      </c>
      <c r="I106" s="29">
        <v>4.74</v>
      </c>
      <c r="K106" s="32">
        <v>14.795</v>
      </c>
      <c r="L106" s="35">
        <v>112.116</v>
      </c>
      <c r="M106" s="38">
        <v>82450</v>
      </c>
      <c r="N106" s="34"/>
      <c r="O106" s="37"/>
      <c r="P106" s="12">
        <v>39264</v>
      </c>
      <c r="Q106" s="13">
        <v>1.3726</v>
      </c>
      <c r="S106" s="19">
        <v>29037</v>
      </c>
      <c r="T106" s="23">
        <v>1.0720975278188887</v>
      </c>
    </row>
    <row r="107" spans="1:20" x14ac:dyDescent="0.25">
      <c r="A107" s="4">
        <v>26573</v>
      </c>
      <c r="B107" s="5">
        <v>5251.2</v>
      </c>
      <c r="C107" s="6">
        <v>3294.6</v>
      </c>
      <c r="D107" s="5">
        <v>736.5</v>
      </c>
      <c r="E107" s="7">
        <v>1420.1</v>
      </c>
      <c r="F107" s="10">
        <v>25.366</v>
      </c>
      <c r="G107" s="30">
        <v>26.548999999999999</v>
      </c>
      <c r="H107" s="27">
        <v>6.37</v>
      </c>
      <c r="I107" s="29">
        <v>5.14</v>
      </c>
      <c r="K107" s="32">
        <v>15.073</v>
      </c>
      <c r="L107" s="35">
        <v>111.968</v>
      </c>
      <c r="M107" s="38">
        <v>83002</v>
      </c>
      <c r="N107" s="34"/>
      <c r="O107" s="37"/>
      <c r="P107" s="12">
        <v>39295</v>
      </c>
      <c r="Q107" s="13">
        <v>1.3626</v>
      </c>
      <c r="S107" s="19">
        <v>29068</v>
      </c>
      <c r="T107" s="23">
        <v>1.0691671787022352</v>
      </c>
    </row>
    <row r="108" spans="1:20" x14ac:dyDescent="0.25">
      <c r="A108" s="4">
        <v>26665</v>
      </c>
      <c r="B108" s="5">
        <v>5380.5</v>
      </c>
      <c r="C108" s="6">
        <v>3354.8</v>
      </c>
      <c r="D108" s="5">
        <v>779.6</v>
      </c>
      <c r="E108" s="7">
        <v>1431.6</v>
      </c>
      <c r="F108" s="10">
        <v>25.661000000000001</v>
      </c>
      <c r="G108" s="30">
        <v>27.38</v>
      </c>
      <c r="H108" s="27">
        <v>6.6</v>
      </c>
      <c r="I108" s="29">
        <v>6.54</v>
      </c>
      <c r="K108" s="32">
        <v>15.468</v>
      </c>
      <c r="L108" s="35">
        <v>111.852</v>
      </c>
      <c r="M108" s="38">
        <v>83842</v>
      </c>
      <c r="N108" s="34"/>
      <c r="O108" s="37"/>
      <c r="P108" s="12">
        <v>39326</v>
      </c>
      <c r="Q108" s="13">
        <v>1.391</v>
      </c>
      <c r="S108" s="19">
        <v>29099</v>
      </c>
      <c r="T108" s="23">
        <v>1.0902656335358709</v>
      </c>
    </row>
    <row r="109" spans="1:20" x14ac:dyDescent="0.25">
      <c r="A109" s="4">
        <v>26755</v>
      </c>
      <c r="B109" s="5">
        <v>5441.5</v>
      </c>
      <c r="C109" s="6">
        <v>3353.4</v>
      </c>
      <c r="D109" s="5">
        <v>812.9</v>
      </c>
      <c r="E109" s="7">
        <v>1424.5</v>
      </c>
      <c r="F109" s="10">
        <v>26.052</v>
      </c>
      <c r="G109" s="30">
        <v>29.606000000000002</v>
      </c>
      <c r="H109" s="27">
        <v>6.81</v>
      </c>
      <c r="I109" s="29">
        <v>7.82</v>
      </c>
      <c r="K109" s="32">
        <v>15.683999999999999</v>
      </c>
      <c r="L109" s="35">
        <v>111.80200000000001</v>
      </c>
      <c r="M109" s="38">
        <v>84797</v>
      </c>
      <c r="N109" s="34"/>
      <c r="O109" s="37"/>
      <c r="P109" s="12">
        <v>39356</v>
      </c>
      <c r="Q109" s="13">
        <v>1.4233</v>
      </c>
      <c r="S109" s="19">
        <v>29129</v>
      </c>
      <c r="T109" s="23">
        <v>1.0928242275241655</v>
      </c>
    </row>
    <row r="110" spans="1:20" x14ac:dyDescent="0.25">
      <c r="A110" s="4">
        <v>26846</v>
      </c>
      <c r="B110" s="5">
        <v>5411.9</v>
      </c>
      <c r="C110" s="6">
        <v>3365.3</v>
      </c>
      <c r="D110" s="5">
        <v>783.4</v>
      </c>
      <c r="E110" s="7">
        <v>1406.4</v>
      </c>
      <c r="F110" s="10">
        <v>26.548999999999999</v>
      </c>
      <c r="G110" s="30">
        <v>30.954999999999998</v>
      </c>
      <c r="H110" s="27">
        <v>7.21</v>
      </c>
      <c r="I110" s="29">
        <v>10.56</v>
      </c>
      <c r="K110" s="32">
        <v>15.956</v>
      </c>
      <c r="L110" s="35">
        <v>111.806</v>
      </c>
      <c r="M110" s="38">
        <v>85330</v>
      </c>
      <c r="N110" s="34"/>
      <c r="O110" s="37"/>
      <c r="P110" s="12">
        <v>39387</v>
      </c>
      <c r="Q110" s="13">
        <v>1.4682999999999999</v>
      </c>
      <c r="S110" s="19">
        <v>29160</v>
      </c>
      <c r="T110" s="23">
        <v>1.1043010106713338</v>
      </c>
    </row>
    <row r="111" spans="1:20" x14ac:dyDescent="0.25">
      <c r="A111" s="4">
        <v>26938</v>
      </c>
      <c r="B111" s="5">
        <v>5462.4</v>
      </c>
      <c r="C111" s="6">
        <v>3355.5</v>
      </c>
      <c r="D111" s="5">
        <v>811.3</v>
      </c>
      <c r="E111" s="7">
        <v>1415.8</v>
      </c>
      <c r="F111" s="10">
        <v>27.077000000000002</v>
      </c>
      <c r="G111" s="30">
        <v>33.573</v>
      </c>
      <c r="H111" s="27">
        <v>6.75</v>
      </c>
      <c r="I111" s="29">
        <v>10</v>
      </c>
      <c r="K111" s="32">
        <v>16.279</v>
      </c>
      <c r="L111" s="35">
        <v>111.479</v>
      </c>
      <c r="M111" s="38">
        <v>86236</v>
      </c>
      <c r="N111" s="34"/>
      <c r="O111" s="37"/>
      <c r="P111" s="12">
        <v>39417</v>
      </c>
      <c r="Q111" s="13">
        <v>1.4559</v>
      </c>
      <c r="S111" s="19">
        <v>29190</v>
      </c>
      <c r="T111" s="23">
        <v>1.1278631682140587</v>
      </c>
    </row>
    <row r="112" spans="1:20" x14ac:dyDescent="0.25">
      <c r="A112" s="4">
        <v>27030</v>
      </c>
      <c r="B112" s="5">
        <v>5417</v>
      </c>
      <c r="C112" s="6">
        <v>3326.2</v>
      </c>
      <c r="D112" s="5">
        <v>765</v>
      </c>
      <c r="E112" s="7">
        <v>1442.4</v>
      </c>
      <c r="F112" s="10">
        <v>27.591999999999999</v>
      </c>
      <c r="G112" s="30">
        <v>39.741</v>
      </c>
      <c r="H112" s="27">
        <v>7.05</v>
      </c>
      <c r="I112" s="29">
        <v>9.32</v>
      </c>
      <c r="K112" s="32">
        <v>16.649999999999999</v>
      </c>
      <c r="L112" s="35">
        <v>110.67700000000001</v>
      </c>
      <c r="M112" s="38">
        <v>86709</v>
      </c>
      <c r="N112" s="34"/>
      <c r="O112" s="37"/>
      <c r="P112" s="12">
        <v>39448</v>
      </c>
      <c r="Q112" s="13">
        <v>1.4728000000000001</v>
      </c>
      <c r="S112" s="19">
        <v>29221</v>
      </c>
      <c r="T112" s="23">
        <v>1.1340760292241676</v>
      </c>
    </row>
    <row r="113" spans="1:20" x14ac:dyDescent="0.25">
      <c r="A113" s="4">
        <v>27120</v>
      </c>
      <c r="B113" s="5">
        <v>5431.3</v>
      </c>
      <c r="C113" s="6">
        <v>3337.9</v>
      </c>
      <c r="D113" s="5">
        <v>761.9</v>
      </c>
      <c r="E113" s="7">
        <v>1451.6</v>
      </c>
      <c r="F113" s="10">
        <v>28.248000000000001</v>
      </c>
      <c r="G113" s="30">
        <v>44.994999999999997</v>
      </c>
      <c r="H113" s="27">
        <v>7.54</v>
      </c>
      <c r="I113" s="29">
        <v>11.25</v>
      </c>
      <c r="K113" s="32">
        <v>17.085999999999999</v>
      </c>
      <c r="L113" s="35">
        <v>110.358</v>
      </c>
      <c r="M113" s="38">
        <v>86834</v>
      </c>
      <c r="N113" s="34"/>
      <c r="O113" s="37"/>
      <c r="P113" s="12">
        <v>39479</v>
      </c>
      <c r="Q113" s="13">
        <v>1.4759</v>
      </c>
      <c r="S113" s="19">
        <v>29252</v>
      </c>
      <c r="T113" s="23">
        <v>1.1187664569271247</v>
      </c>
    </row>
    <row r="114" spans="1:20" x14ac:dyDescent="0.25">
      <c r="A114" s="4">
        <v>27211</v>
      </c>
      <c r="B114" s="5">
        <v>5378.7</v>
      </c>
      <c r="C114" s="6">
        <v>3351.6</v>
      </c>
      <c r="D114" s="5">
        <v>722.4</v>
      </c>
      <c r="E114" s="7">
        <v>1453.5</v>
      </c>
      <c r="F114" s="10">
        <v>29.067</v>
      </c>
      <c r="G114" s="30">
        <v>47.597000000000001</v>
      </c>
      <c r="H114" s="27">
        <v>7.96</v>
      </c>
      <c r="I114" s="29">
        <v>12.09</v>
      </c>
      <c r="K114" s="32">
        <v>17.593</v>
      </c>
      <c r="L114" s="35">
        <v>110.041</v>
      </c>
      <c r="M114" s="38">
        <v>87079</v>
      </c>
      <c r="N114" s="34"/>
      <c r="O114" s="37"/>
      <c r="P114" s="12">
        <v>39508</v>
      </c>
      <c r="Q114" s="13">
        <v>1.552</v>
      </c>
      <c r="S114" s="19">
        <v>29281</v>
      </c>
      <c r="T114" s="23">
        <v>1.0561194016955555</v>
      </c>
    </row>
    <row r="115" spans="1:20" x14ac:dyDescent="0.25">
      <c r="A115" s="4">
        <v>27303</v>
      </c>
      <c r="B115" s="5">
        <v>5357.2</v>
      </c>
      <c r="C115" s="6">
        <v>3302.5</v>
      </c>
      <c r="D115" s="5">
        <v>726.8</v>
      </c>
      <c r="E115" s="7">
        <v>1459.9</v>
      </c>
      <c r="F115" s="10">
        <v>29.922999999999998</v>
      </c>
      <c r="G115" s="30">
        <v>49.191000000000003</v>
      </c>
      <c r="H115" s="27">
        <v>7.67</v>
      </c>
      <c r="I115" s="29">
        <v>9.35</v>
      </c>
      <c r="K115" s="32">
        <v>18.079000000000001</v>
      </c>
      <c r="L115" s="35">
        <v>109.303</v>
      </c>
      <c r="M115" s="38">
        <v>86588</v>
      </c>
      <c r="N115" s="34"/>
      <c r="O115" s="37"/>
      <c r="P115" s="12">
        <v>39539</v>
      </c>
      <c r="Q115" s="13">
        <v>1.5753999999999999</v>
      </c>
      <c r="S115" s="19">
        <v>29312</v>
      </c>
      <c r="T115" s="23">
        <v>1.0416635705155515</v>
      </c>
    </row>
    <row r="116" spans="1:20" x14ac:dyDescent="0.25">
      <c r="A116" s="4">
        <v>27395</v>
      </c>
      <c r="B116" s="5">
        <v>5292.4</v>
      </c>
      <c r="C116" s="6">
        <v>3330.1</v>
      </c>
      <c r="D116" s="5">
        <v>609.70000000000005</v>
      </c>
      <c r="E116" s="7">
        <v>1476.1</v>
      </c>
      <c r="F116" s="10">
        <v>30.600999999999999</v>
      </c>
      <c r="G116" s="30">
        <v>50.064999999999998</v>
      </c>
      <c r="H116" s="27">
        <v>7.54</v>
      </c>
      <c r="I116" s="29">
        <v>6.3</v>
      </c>
      <c r="K116" s="32">
        <v>18.626000000000001</v>
      </c>
      <c r="L116" s="35">
        <v>108.405</v>
      </c>
      <c r="M116" s="38">
        <v>85357</v>
      </c>
      <c r="N116" s="34"/>
      <c r="O116" s="37"/>
      <c r="P116" s="12">
        <v>39569</v>
      </c>
      <c r="Q116" s="13">
        <v>1.5553999999999999</v>
      </c>
      <c r="S116" s="19">
        <v>29342</v>
      </c>
      <c r="T116" s="23">
        <v>1.0918481103109472</v>
      </c>
    </row>
    <row r="117" spans="1:20" x14ac:dyDescent="0.25">
      <c r="A117" s="4">
        <v>27485</v>
      </c>
      <c r="B117" s="5">
        <v>5333.2</v>
      </c>
      <c r="C117" s="6">
        <v>3385.7</v>
      </c>
      <c r="D117" s="5">
        <v>591.6</v>
      </c>
      <c r="E117" s="7">
        <v>1466.2</v>
      </c>
      <c r="F117" s="10">
        <v>31.059000000000001</v>
      </c>
      <c r="G117" s="30">
        <v>50.040999999999997</v>
      </c>
      <c r="H117" s="27">
        <v>8.0500000000000007</v>
      </c>
      <c r="I117" s="29">
        <v>5.42</v>
      </c>
      <c r="K117" s="32">
        <v>19.024000000000001</v>
      </c>
      <c r="L117" s="35">
        <v>108.27</v>
      </c>
      <c r="M117" s="38">
        <v>85332</v>
      </c>
      <c r="N117" s="34"/>
      <c r="O117" s="37"/>
      <c r="P117" s="12">
        <v>39600</v>
      </c>
      <c r="Q117" s="13">
        <v>1.5562</v>
      </c>
      <c r="S117" s="19">
        <v>29373</v>
      </c>
      <c r="T117" s="23">
        <v>1.1066754484241494</v>
      </c>
    </row>
    <row r="118" spans="1:20" x14ac:dyDescent="0.25">
      <c r="A118" s="4">
        <v>27576</v>
      </c>
      <c r="B118" s="5">
        <v>5421.4</v>
      </c>
      <c r="C118" s="6">
        <v>3434.1</v>
      </c>
      <c r="D118" s="5">
        <v>637.5</v>
      </c>
      <c r="E118" s="7">
        <v>1489.5</v>
      </c>
      <c r="F118" s="10">
        <v>31.611999999999998</v>
      </c>
      <c r="G118" s="30">
        <v>48.524000000000001</v>
      </c>
      <c r="H118" s="27">
        <v>8.3000000000000007</v>
      </c>
      <c r="I118" s="29">
        <v>6.16</v>
      </c>
      <c r="K118" s="32">
        <v>19.359000000000002</v>
      </c>
      <c r="L118" s="35">
        <v>108.47499999999999</v>
      </c>
      <c r="M118" s="38">
        <v>86136</v>
      </c>
      <c r="N118" s="34"/>
      <c r="O118" s="37"/>
      <c r="P118" s="12">
        <v>39630</v>
      </c>
      <c r="Q118" s="13">
        <v>1.5759000000000001</v>
      </c>
      <c r="S118" s="19">
        <v>29403</v>
      </c>
      <c r="T118" s="23">
        <v>1.1195349284487688</v>
      </c>
    </row>
    <row r="119" spans="1:20" x14ac:dyDescent="0.25">
      <c r="A119" s="4">
        <v>27668</v>
      </c>
      <c r="B119" s="5">
        <v>5494.4</v>
      </c>
      <c r="C119" s="6">
        <v>3470.5</v>
      </c>
      <c r="D119" s="5">
        <v>655.20000000000005</v>
      </c>
      <c r="E119" s="7">
        <v>1503.4</v>
      </c>
      <c r="F119" s="10">
        <v>32.139000000000003</v>
      </c>
      <c r="G119" s="30">
        <v>48.386000000000003</v>
      </c>
      <c r="H119" s="27">
        <v>8.06</v>
      </c>
      <c r="I119" s="29">
        <v>5.41</v>
      </c>
      <c r="K119" s="32">
        <v>19.675999999999998</v>
      </c>
      <c r="L119" s="35">
        <v>109.04600000000001</v>
      </c>
      <c r="M119" s="38">
        <v>86497</v>
      </c>
      <c r="N119" s="34"/>
      <c r="O119" s="37"/>
      <c r="P119" s="12">
        <v>39661</v>
      </c>
      <c r="Q119" s="13">
        <v>1.4955000000000001</v>
      </c>
      <c r="S119" s="19">
        <v>29434</v>
      </c>
      <c r="T119" s="23">
        <v>1.0926410726256979</v>
      </c>
    </row>
    <row r="120" spans="1:20" x14ac:dyDescent="0.25">
      <c r="A120" s="4">
        <v>27760</v>
      </c>
      <c r="B120" s="5">
        <v>5618.5</v>
      </c>
      <c r="C120" s="6">
        <v>3539.9</v>
      </c>
      <c r="D120" s="5">
        <v>718.5</v>
      </c>
      <c r="E120" s="7">
        <v>1506.5</v>
      </c>
      <c r="F120" s="10">
        <v>32.472999999999999</v>
      </c>
      <c r="G120" s="30">
        <v>49.283999999999999</v>
      </c>
      <c r="H120" s="27">
        <v>7.75</v>
      </c>
      <c r="I120" s="29">
        <v>4.83</v>
      </c>
      <c r="K120" s="32">
        <v>20.050999999999998</v>
      </c>
      <c r="L120" s="35">
        <v>109.411</v>
      </c>
      <c r="M120" s="38">
        <v>87686</v>
      </c>
      <c r="N120" s="34"/>
      <c r="O120" s="37"/>
      <c r="P120" s="12">
        <v>39692</v>
      </c>
      <c r="Q120" s="13">
        <v>1.4341999999999999</v>
      </c>
      <c r="S120" s="19">
        <v>29465</v>
      </c>
      <c r="T120" s="23">
        <v>1.0928852928028605</v>
      </c>
    </row>
    <row r="121" spans="1:20" x14ac:dyDescent="0.25">
      <c r="A121" s="4">
        <v>27851</v>
      </c>
      <c r="B121" s="5">
        <v>5661</v>
      </c>
      <c r="C121" s="6">
        <v>3572.4</v>
      </c>
      <c r="D121" s="5">
        <v>746.9</v>
      </c>
      <c r="E121" s="7">
        <v>1491.4</v>
      </c>
      <c r="F121" s="10">
        <v>32.802999999999997</v>
      </c>
      <c r="G121" s="30">
        <v>50.154000000000003</v>
      </c>
      <c r="H121" s="27">
        <v>7.77</v>
      </c>
      <c r="I121" s="29">
        <v>5.2</v>
      </c>
      <c r="K121" s="32">
        <v>20.428999999999998</v>
      </c>
      <c r="L121" s="35">
        <v>108.649</v>
      </c>
      <c r="M121" s="38">
        <v>88591</v>
      </c>
      <c r="N121" s="34"/>
      <c r="O121" s="37"/>
      <c r="P121" s="12">
        <v>39722</v>
      </c>
      <c r="Q121" s="13">
        <v>1.3266</v>
      </c>
      <c r="S121" s="19">
        <v>29495</v>
      </c>
      <c r="T121" s="23">
        <v>1.0612770741765691</v>
      </c>
    </row>
    <row r="122" spans="1:20" x14ac:dyDescent="0.25">
      <c r="A122" s="4">
        <v>27942</v>
      </c>
      <c r="B122" s="5">
        <v>5689.8</v>
      </c>
      <c r="C122" s="6">
        <v>3610.3</v>
      </c>
      <c r="D122" s="5">
        <v>749.5</v>
      </c>
      <c r="E122" s="7">
        <v>1483.9</v>
      </c>
      <c r="F122" s="10">
        <v>33.225999999999999</v>
      </c>
      <c r="G122" s="30">
        <v>51.04</v>
      </c>
      <c r="H122" s="27">
        <v>7.73</v>
      </c>
      <c r="I122" s="29">
        <v>5.28</v>
      </c>
      <c r="K122" s="32">
        <v>20.859000000000002</v>
      </c>
      <c r="L122" s="35">
        <v>108.449</v>
      </c>
      <c r="M122" s="38">
        <v>89163</v>
      </c>
      <c r="N122" s="34"/>
      <c r="O122" s="37"/>
      <c r="P122" s="12">
        <v>39753</v>
      </c>
      <c r="Q122" s="13">
        <v>1.2744</v>
      </c>
      <c r="S122" s="19">
        <v>29526</v>
      </c>
      <c r="T122" s="23">
        <v>1.0191378875514558</v>
      </c>
    </row>
    <row r="123" spans="1:20" x14ac:dyDescent="0.25">
      <c r="A123" s="4">
        <v>28034</v>
      </c>
      <c r="B123" s="5">
        <v>5732.5</v>
      </c>
      <c r="C123" s="6">
        <v>3657.5</v>
      </c>
      <c r="D123" s="5">
        <v>755.1</v>
      </c>
      <c r="E123" s="7">
        <v>1484.4</v>
      </c>
      <c r="F123" s="10">
        <v>33.814999999999998</v>
      </c>
      <c r="G123" s="30">
        <v>51.508000000000003</v>
      </c>
      <c r="H123" s="27">
        <v>7.19</v>
      </c>
      <c r="I123" s="29">
        <v>4.87</v>
      </c>
      <c r="K123" s="32">
        <v>21.303999999999998</v>
      </c>
      <c r="L123" s="35">
        <v>108.214</v>
      </c>
      <c r="M123" s="38">
        <v>89570</v>
      </c>
      <c r="N123" s="34"/>
      <c r="O123" s="37"/>
      <c r="P123" s="12">
        <v>39783</v>
      </c>
      <c r="Q123" s="13">
        <v>1.3511</v>
      </c>
      <c r="S123" s="19">
        <v>29556</v>
      </c>
      <c r="T123" s="23">
        <v>0.99280584771573543</v>
      </c>
    </row>
    <row r="124" spans="1:20" x14ac:dyDescent="0.25">
      <c r="A124" s="4">
        <v>28126</v>
      </c>
      <c r="B124" s="5">
        <v>5799.2</v>
      </c>
      <c r="C124" s="6">
        <v>3699.3</v>
      </c>
      <c r="D124" s="5">
        <v>790.1</v>
      </c>
      <c r="E124" s="7">
        <v>1497.3</v>
      </c>
      <c r="F124" s="10">
        <v>34.359000000000002</v>
      </c>
      <c r="G124" s="30">
        <v>53.521000000000001</v>
      </c>
      <c r="H124" s="27">
        <v>7.35</v>
      </c>
      <c r="I124" s="29">
        <v>4.66</v>
      </c>
      <c r="K124" s="32">
        <v>21.704999999999998</v>
      </c>
      <c r="L124" s="35">
        <v>108.07</v>
      </c>
      <c r="M124" s="38">
        <v>90359</v>
      </c>
      <c r="N124" s="34"/>
      <c r="O124" s="37"/>
      <c r="P124" s="12">
        <v>39814</v>
      </c>
      <c r="Q124" s="13">
        <v>1.3244</v>
      </c>
      <c r="S124" s="19">
        <v>29587</v>
      </c>
      <c r="T124" s="23">
        <v>0.97280652573986515</v>
      </c>
    </row>
    <row r="125" spans="1:20" x14ac:dyDescent="0.25">
      <c r="A125" s="4">
        <v>28216</v>
      </c>
      <c r="B125" s="5">
        <v>5913</v>
      </c>
      <c r="C125" s="6">
        <v>3719.7</v>
      </c>
      <c r="D125" s="5">
        <v>846.8</v>
      </c>
      <c r="E125" s="7">
        <v>1512</v>
      </c>
      <c r="F125" s="10">
        <v>34.841000000000001</v>
      </c>
      <c r="G125" s="30">
        <v>55.116999999999997</v>
      </c>
      <c r="H125" s="27">
        <v>7.37</v>
      </c>
      <c r="I125" s="29">
        <v>5.16</v>
      </c>
      <c r="K125" s="32">
        <v>22.146999999999998</v>
      </c>
      <c r="L125" s="35">
        <v>108.256</v>
      </c>
      <c r="M125" s="38">
        <v>91661</v>
      </c>
      <c r="N125" s="34"/>
      <c r="O125" s="37"/>
      <c r="P125" s="12">
        <v>39845</v>
      </c>
      <c r="Q125" s="13">
        <v>1.2797000000000001</v>
      </c>
      <c r="S125" s="19">
        <v>29618</v>
      </c>
      <c r="T125" s="23">
        <v>0.91427988032909435</v>
      </c>
    </row>
    <row r="126" spans="1:20" x14ac:dyDescent="0.25">
      <c r="A126" s="4">
        <v>28307</v>
      </c>
      <c r="B126" s="5">
        <v>6017.6</v>
      </c>
      <c r="C126" s="6">
        <v>3755.2</v>
      </c>
      <c r="D126" s="5">
        <v>889.6</v>
      </c>
      <c r="E126" s="7">
        <v>1515.4</v>
      </c>
      <c r="F126" s="10">
        <v>35.270000000000003</v>
      </c>
      <c r="G126" s="30">
        <v>55.793999999999997</v>
      </c>
      <c r="H126" s="27">
        <v>7.36</v>
      </c>
      <c r="I126" s="29">
        <v>5.82</v>
      </c>
      <c r="K126" s="32">
        <v>22.579000000000001</v>
      </c>
      <c r="L126" s="35">
        <v>108.02</v>
      </c>
      <c r="M126" s="38">
        <v>92409</v>
      </c>
      <c r="N126" s="34"/>
      <c r="O126" s="37"/>
      <c r="P126" s="12">
        <v>39873</v>
      </c>
      <c r="Q126" s="13">
        <v>1.3049999999999999</v>
      </c>
      <c r="S126" s="19">
        <v>29646</v>
      </c>
      <c r="T126" s="23">
        <v>0.92882534074179546</v>
      </c>
    </row>
    <row r="127" spans="1:20" x14ac:dyDescent="0.25">
      <c r="A127" s="4">
        <v>28399</v>
      </c>
      <c r="B127" s="5">
        <v>6018.2</v>
      </c>
      <c r="C127" s="6">
        <v>3811.8</v>
      </c>
      <c r="D127" s="5">
        <v>867.3</v>
      </c>
      <c r="E127" s="7">
        <v>1512.1</v>
      </c>
      <c r="F127" s="10">
        <v>36.036000000000001</v>
      </c>
      <c r="G127" s="30">
        <v>56.228000000000002</v>
      </c>
      <c r="H127" s="27">
        <v>7.6</v>
      </c>
      <c r="I127" s="29">
        <v>6.51</v>
      </c>
      <c r="K127" s="32">
        <v>22.97</v>
      </c>
      <c r="L127" s="35">
        <v>107.85899999999999</v>
      </c>
      <c r="M127" s="38">
        <v>93639</v>
      </c>
      <c r="N127" s="34"/>
      <c r="O127" s="37"/>
      <c r="P127" s="12">
        <v>39904</v>
      </c>
      <c r="Q127" s="13">
        <v>1.3199000000000001</v>
      </c>
      <c r="S127" s="19">
        <v>29677</v>
      </c>
      <c r="T127" s="23">
        <v>0.90380199630314173</v>
      </c>
    </row>
    <row r="128" spans="1:20" x14ac:dyDescent="0.25">
      <c r="A128" s="4">
        <v>28491</v>
      </c>
      <c r="B128" s="5">
        <v>6039.2</v>
      </c>
      <c r="C128" s="6">
        <v>3833.8</v>
      </c>
      <c r="D128" s="5">
        <v>884.2</v>
      </c>
      <c r="E128" s="7">
        <v>1513.9</v>
      </c>
      <c r="F128" s="10">
        <v>36.573</v>
      </c>
      <c r="G128" s="30">
        <v>57.192999999999998</v>
      </c>
      <c r="H128" s="27">
        <v>8.01</v>
      </c>
      <c r="I128" s="29">
        <v>6.76</v>
      </c>
      <c r="K128" s="32">
        <v>23.742000000000001</v>
      </c>
      <c r="L128" s="35">
        <v>107.072</v>
      </c>
      <c r="M128" s="38">
        <v>94553</v>
      </c>
      <c r="N128" s="34"/>
      <c r="O128" s="37"/>
      <c r="P128" s="12">
        <v>39934</v>
      </c>
      <c r="Q128" s="13">
        <v>1.3646</v>
      </c>
      <c r="S128" s="19">
        <v>29707</v>
      </c>
      <c r="T128" s="23">
        <v>0.85254675907763344</v>
      </c>
    </row>
    <row r="129" spans="1:20" x14ac:dyDescent="0.25">
      <c r="A129" s="4">
        <v>28581</v>
      </c>
      <c r="B129" s="5">
        <v>6274</v>
      </c>
      <c r="C129" s="6">
        <v>3915.6</v>
      </c>
      <c r="D129" s="5">
        <v>941.6</v>
      </c>
      <c r="E129" s="7">
        <v>1554.1</v>
      </c>
      <c r="F129" s="10">
        <v>37.241999999999997</v>
      </c>
      <c r="G129" s="30">
        <v>58.56</v>
      </c>
      <c r="H129" s="27">
        <v>8.32</v>
      </c>
      <c r="I129" s="29">
        <v>7.28</v>
      </c>
      <c r="K129" s="32">
        <v>24.003</v>
      </c>
      <c r="L129" s="35">
        <v>108.056</v>
      </c>
      <c r="M129" s="38">
        <v>95835</v>
      </c>
      <c r="N129" s="34"/>
      <c r="O129" s="37"/>
      <c r="P129" s="12">
        <v>39965</v>
      </c>
      <c r="Q129" s="13">
        <v>1.4014</v>
      </c>
      <c r="S129" s="19">
        <v>29738</v>
      </c>
      <c r="T129" s="23">
        <v>0.82243283293385416</v>
      </c>
    </row>
    <row r="130" spans="1:20" x14ac:dyDescent="0.25">
      <c r="A130" s="4">
        <v>28672</v>
      </c>
      <c r="B130" s="5">
        <v>6335.3</v>
      </c>
      <c r="C130" s="6">
        <v>3932</v>
      </c>
      <c r="D130" s="5">
        <v>969.1</v>
      </c>
      <c r="E130" s="7">
        <v>1566.4</v>
      </c>
      <c r="F130" s="10">
        <v>37.865000000000002</v>
      </c>
      <c r="G130" s="30">
        <v>59.292999999999999</v>
      </c>
      <c r="H130" s="27">
        <v>8.49</v>
      </c>
      <c r="I130" s="29">
        <v>8.1</v>
      </c>
      <c r="K130" s="32">
        <v>24.367999999999999</v>
      </c>
      <c r="L130" s="35">
        <v>107.88</v>
      </c>
      <c r="M130" s="38">
        <v>96397</v>
      </c>
      <c r="N130" s="34"/>
      <c r="O130" s="37"/>
      <c r="P130" s="12">
        <v>39995</v>
      </c>
      <c r="Q130" s="13">
        <v>1.4092</v>
      </c>
      <c r="S130" s="19">
        <v>29768</v>
      </c>
      <c r="T130" s="23">
        <v>0.80140443351772117</v>
      </c>
    </row>
    <row r="131" spans="1:20" x14ac:dyDescent="0.25">
      <c r="A131" s="4">
        <v>28764</v>
      </c>
      <c r="B131" s="5">
        <v>6420.3</v>
      </c>
      <c r="C131" s="6">
        <v>3963.5</v>
      </c>
      <c r="D131" s="5">
        <v>991.5</v>
      </c>
      <c r="E131" s="7">
        <v>1580.6</v>
      </c>
      <c r="F131" s="10">
        <v>38.661000000000001</v>
      </c>
      <c r="G131" s="30">
        <v>60.290999999999997</v>
      </c>
      <c r="H131" s="27">
        <v>8.82</v>
      </c>
      <c r="I131" s="29">
        <v>9.58</v>
      </c>
      <c r="K131" s="32">
        <v>24.940999999999999</v>
      </c>
      <c r="L131" s="35">
        <v>107.75</v>
      </c>
      <c r="M131" s="38">
        <v>97400</v>
      </c>
      <c r="N131" s="34"/>
      <c r="O131" s="37"/>
      <c r="P131" s="12">
        <v>40026</v>
      </c>
      <c r="Q131" s="13">
        <v>1.4266000000000001</v>
      </c>
      <c r="S131" s="19">
        <v>29799</v>
      </c>
      <c r="T131" s="23">
        <v>0.78195566927874571</v>
      </c>
    </row>
    <row r="132" spans="1:20" x14ac:dyDescent="0.25">
      <c r="A132" s="4">
        <v>28856</v>
      </c>
      <c r="B132" s="5">
        <v>6433</v>
      </c>
      <c r="C132" s="6">
        <v>3983.6</v>
      </c>
      <c r="D132" s="5">
        <v>993.1</v>
      </c>
      <c r="E132" s="7">
        <v>1566.9</v>
      </c>
      <c r="F132" s="10">
        <v>39.351999999999997</v>
      </c>
      <c r="G132" s="30">
        <v>62.829000000000001</v>
      </c>
      <c r="H132" s="27">
        <v>9.11</v>
      </c>
      <c r="I132" s="29">
        <v>10.07</v>
      </c>
      <c r="K132" s="32">
        <v>25.689</v>
      </c>
      <c r="L132" s="35">
        <v>107.26</v>
      </c>
      <c r="M132" s="38">
        <v>98252</v>
      </c>
      <c r="N132" s="34"/>
      <c r="O132" s="37"/>
      <c r="P132" s="12">
        <v>40057</v>
      </c>
      <c r="Q132" s="13">
        <v>1.4575</v>
      </c>
      <c r="S132" s="19">
        <v>29830</v>
      </c>
      <c r="T132" s="23">
        <v>0.8314886149136973</v>
      </c>
    </row>
    <row r="133" spans="1:20" x14ac:dyDescent="0.25">
      <c r="A133" s="4">
        <v>28946</v>
      </c>
      <c r="B133" s="5">
        <v>6440.8</v>
      </c>
      <c r="C133" s="6">
        <v>3981.3</v>
      </c>
      <c r="D133" s="5">
        <v>992.2</v>
      </c>
      <c r="E133" s="7">
        <v>1583</v>
      </c>
      <c r="F133" s="10">
        <v>40.304000000000002</v>
      </c>
      <c r="G133" s="30">
        <v>66.3</v>
      </c>
      <c r="H133" s="27">
        <v>9.11</v>
      </c>
      <c r="I133" s="29">
        <v>10.18</v>
      </c>
      <c r="K133" s="32">
        <v>26.254000000000001</v>
      </c>
      <c r="L133" s="35">
        <v>106.748</v>
      </c>
      <c r="M133" s="38">
        <v>98371</v>
      </c>
      <c r="N133" s="34"/>
      <c r="O133" s="37"/>
      <c r="P133" s="12">
        <v>40087</v>
      </c>
      <c r="Q133" s="13">
        <v>1.4821</v>
      </c>
      <c r="S133" s="19">
        <v>29860</v>
      </c>
      <c r="T133" s="23">
        <v>0.86759859823448449</v>
      </c>
    </row>
    <row r="134" spans="1:20" x14ac:dyDescent="0.25">
      <c r="A134" s="4">
        <v>29037</v>
      </c>
      <c r="B134" s="5">
        <v>6487.1</v>
      </c>
      <c r="C134" s="6">
        <v>4020.4</v>
      </c>
      <c r="D134" s="5">
        <v>975.5</v>
      </c>
      <c r="E134" s="7">
        <v>1585.1</v>
      </c>
      <c r="F134" s="10">
        <v>41.164999999999999</v>
      </c>
      <c r="G134" s="30">
        <v>71.637</v>
      </c>
      <c r="H134" s="27">
        <v>9.1</v>
      </c>
      <c r="I134" s="29">
        <v>10.95</v>
      </c>
      <c r="K134" s="32">
        <v>26.863</v>
      </c>
      <c r="L134" s="35">
        <v>107.001</v>
      </c>
      <c r="M134" s="38">
        <v>99041</v>
      </c>
      <c r="N134" s="34"/>
      <c r="O134" s="37"/>
      <c r="P134" s="12">
        <v>40118</v>
      </c>
      <c r="Q134" s="13">
        <v>1.4907999999999999</v>
      </c>
      <c r="S134" s="19">
        <v>29891</v>
      </c>
      <c r="T134" s="23">
        <v>0.87736745020635143</v>
      </c>
    </row>
    <row r="135" spans="1:20" x14ac:dyDescent="0.25">
      <c r="A135" s="4">
        <v>29129</v>
      </c>
      <c r="B135" s="5">
        <v>6503.9</v>
      </c>
      <c r="C135" s="6">
        <v>4031.2</v>
      </c>
      <c r="D135" s="5">
        <v>958.2</v>
      </c>
      <c r="E135" s="7">
        <v>1595.4</v>
      </c>
      <c r="F135" s="10">
        <v>41.985999999999997</v>
      </c>
      <c r="G135" s="30">
        <v>76.730999999999995</v>
      </c>
      <c r="H135" s="27">
        <v>10.45</v>
      </c>
      <c r="I135" s="29">
        <v>13.58</v>
      </c>
      <c r="K135" s="32">
        <v>27.553999999999998</v>
      </c>
      <c r="L135" s="35">
        <v>106.94</v>
      </c>
      <c r="M135" s="38">
        <v>99637</v>
      </c>
      <c r="N135" s="34"/>
      <c r="O135" s="37"/>
      <c r="P135" s="12">
        <v>40148</v>
      </c>
      <c r="Q135" s="13">
        <v>1.4579</v>
      </c>
      <c r="S135" s="19">
        <v>29921</v>
      </c>
      <c r="T135" s="23">
        <v>0.86621529740023862</v>
      </c>
    </row>
    <row r="136" spans="1:20" x14ac:dyDescent="0.25">
      <c r="A136" s="4">
        <v>29221</v>
      </c>
      <c r="B136" s="5">
        <v>6524.9</v>
      </c>
      <c r="C136" s="6">
        <v>4025</v>
      </c>
      <c r="D136" s="5">
        <v>951.6</v>
      </c>
      <c r="E136" s="7">
        <v>1620.2</v>
      </c>
      <c r="F136" s="10">
        <v>42.859000000000002</v>
      </c>
      <c r="G136" s="30">
        <v>83.561000000000007</v>
      </c>
      <c r="H136" s="27">
        <v>11.99</v>
      </c>
      <c r="I136" s="29">
        <v>15.05</v>
      </c>
      <c r="K136" s="32">
        <v>28.338999999999999</v>
      </c>
      <c r="L136" s="35">
        <v>106.377</v>
      </c>
      <c r="M136" s="38">
        <v>99862</v>
      </c>
      <c r="N136" s="34"/>
      <c r="O136" s="37"/>
      <c r="P136" s="12">
        <v>40179</v>
      </c>
      <c r="Q136" s="13">
        <v>1.4266000000000001</v>
      </c>
      <c r="S136" s="19">
        <v>29952</v>
      </c>
      <c r="T136" s="23">
        <v>0.85265826140029577</v>
      </c>
    </row>
    <row r="137" spans="1:20" x14ac:dyDescent="0.25">
      <c r="A137" s="4">
        <v>29312</v>
      </c>
      <c r="B137" s="5">
        <v>6392.6</v>
      </c>
      <c r="C137" s="6">
        <v>3934.5</v>
      </c>
      <c r="D137" s="5">
        <v>870.7</v>
      </c>
      <c r="E137" s="7">
        <v>1625.9</v>
      </c>
      <c r="F137" s="10">
        <v>43.8</v>
      </c>
      <c r="G137" s="30">
        <v>86.924999999999997</v>
      </c>
      <c r="H137" s="27">
        <v>10.48</v>
      </c>
      <c r="I137" s="29">
        <v>12.69</v>
      </c>
      <c r="K137" s="32">
        <v>29.07</v>
      </c>
      <c r="L137" s="35">
        <v>105.583</v>
      </c>
      <c r="M137" s="38">
        <v>98953</v>
      </c>
      <c r="N137" s="34"/>
      <c r="O137" s="37"/>
      <c r="P137" s="12">
        <v>40210</v>
      </c>
      <c r="Q137" s="13">
        <v>1.3680000000000001</v>
      </c>
      <c r="S137" s="19">
        <v>29983</v>
      </c>
      <c r="T137" s="23">
        <v>0.8266388503803882</v>
      </c>
    </row>
    <row r="138" spans="1:20" x14ac:dyDescent="0.25">
      <c r="A138" s="4">
        <v>29403</v>
      </c>
      <c r="B138" s="5">
        <v>6382.9</v>
      </c>
      <c r="C138" s="6">
        <v>3976.9</v>
      </c>
      <c r="D138" s="5">
        <v>813.3</v>
      </c>
      <c r="E138" s="7">
        <v>1601.9</v>
      </c>
      <c r="F138" s="10">
        <v>44.808</v>
      </c>
      <c r="G138" s="30">
        <v>89.343999999999994</v>
      </c>
      <c r="H138" s="27">
        <v>10.95</v>
      </c>
      <c r="I138" s="29">
        <v>9.84</v>
      </c>
      <c r="K138" s="32">
        <v>29.788</v>
      </c>
      <c r="L138" s="35">
        <v>105.399</v>
      </c>
      <c r="M138" s="38">
        <v>98899</v>
      </c>
      <c r="N138" s="34"/>
      <c r="O138" s="37"/>
      <c r="P138" s="12">
        <v>40238</v>
      </c>
      <c r="Q138" s="13">
        <v>1.357</v>
      </c>
      <c r="S138" s="19">
        <v>30011</v>
      </c>
      <c r="T138" s="23">
        <v>0.8217762689075625</v>
      </c>
    </row>
    <row r="139" spans="1:20" x14ac:dyDescent="0.25">
      <c r="A139" s="4">
        <v>29495</v>
      </c>
      <c r="B139" s="5">
        <v>6501.2</v>
      </c>
      <c r="C139" s="6">
        <v>4029.6</v>
      </c>
      <c r="D139" s="5">
        <v>889.2</v>
      </c>
      <c r="E139" s="7">
        <v>1601.8</v>
      </c>
      <c r="F139" s="10">
        <v>46.045999999999999</v>
      </c>
      <c r="G139" s="30">
        <v>91.010999999999996</v>
      </c>
      <c r="H139" s="27">
        <v>12.42</v>
      </c>
      <c r="I139" s="29">
        <v>15.85</v>
      </c>
      <c r="K139" s="32">
        <v>30.617999999999999</v>
      </c>
      <c r="L139" s="35">
        <v>105.78100000000001</v>
      </c>
      <c r="M139" s="38">
        <v>99499</v>
      </c>
      <c r="N139" s="34"/>
      <c r="O139" s="37"/>
      <c r="P139" s="12">
        <v>40269</v>
      </c>
      <c r="Q139" s="13">
        <v>1.3416999999999999</v>
      </c>
      <c r="S139" s="19">
        <v>30042</v>
      </c>
      <c r="T139" s="23">
        <v>0.81594806841885636</v>
      </c>
    </row>
    <row r="140" spans="1:20" x14ac:dyDescent="0.25">
      <c r="A140" s="4">
        <v>29587</v>
      </c>
      <c r="B140" s="5">
        <v>6635.7</v>
      </c>
      <c r="C140" s="6">
        <v>4050.8</v>
      </c>
      <c r="D140" s="5">
        <v>971.7</v>
      </c>
      <c r="E140" s="7">
        <v>1622.8</v>
      </c>
      <c r="F140" s="10">
        <v>47.195999999999998</v>
      </c>
      <c r="G140" s="30">
        <v>93.600999999999999</v>
      </c>
      <c r="H140" s="27">
        <v>12.96</v>
      </c>
      <c r="I140" s="29">
        <v>16.57</v>
      </c>
      <c r="K140" s="32">
        <v>31.42</v>
      </c>
      <c r="L140" s="35">
        <v>105.883</v>
      </c>
      <c r="M140" s="38">
        <v>100239</v>
      </c>
      <c r="N140" s="34"/>
      <c r="O140" s="37"/>
      <c r="P140" s="12">
        <v>40299</v>
      </c>
      <c r="Q140" s="13">
        <v>1.2563</v>
      </c>
      <c r="S140" s="19">
        <v>30072</v>
      </c>
      <c r="T140" s="23">
        <v>0.84565354548599037</v>
      </c>
    </row>
    <row r="141" spans="1:20" x14ac:dyDescent="0.25">
      <c r="A141" s="4">
        <v>29677</v>
      </c>
      <c r="B141" s="5">
        <v>6587.3</v>
      </c>
      <c r="C141" s="6">
        <v>4050.1</v>
      </c>
      <c r="D141" s="5">
        <v>931.3</v>
      </c>
      <c r="E141" s="7">
        <v>1627.9</v>
      </c>
      <c r="F141" s="10">
        <v>48.081000000000003</v>
      </c>
      <c r="G141" s="30">
        <v>94.099000000000004</v>
      </c>
      <c r="H141" s="27">
        <v>13.75</v>
      </c>
      <c r="I141" s="29">
        <v>17.78</v>
      </c>
      <c r="K141" s="32">
        <v>31.966000000000001</v>
      </c>
      <c r="L141" s="35">
        <v>105.419</v>
      </c>
      <c r="M141" s="38">
        <v>100801</v>
      </c>
      <c r="N141" s="34"/>
      <c r="O141" s="37"/>
      <c r="P141" s="12">
        <v>40330</v>
      </c>
      <c r="Q141" s="13">
        <v>1.2222999999999999</v>
      </c>
      <c r="S141" s="19">
        <v>30103</v>
      </c>
      <c r="T141" s="23">
        <v>0.8050992137652816</v>
      </c>
    </row>
    <row r="142" spans="1:20" x14ac:dyDescent="0.25">
      <c r="A142" s="4">
        <v>29768</v>
      </c>
      <c r="B142" s="5">
        <v>6662.9</v>
      </c>
      <c r="C142" s="6">
        <v>4066.4</v>
      </c>
      <c r="D142" s="5">
        <v>983.5</v>
      </c>
      <c r="E142" s="7">
        <v>1621.6</v>
      </c>
      <c r="F142" s="10">
        <v>48.945999999999998</v>
      </c>
      <c r="G142" s="30">
        <v>91.055000000000007</v>
      </c>
      <c r="H142" s="27">
        <v>14.85</v>
      </c>
      <c r="I142" s="29">
        <v>17.579999999999998</v>
      </c>
      <c r="K142" s="32">
        <v>32.659999999999997</v>
      </c>
      <c r="L142" s="35">
        <v>105.033</v>
      </c>
      <c r="M142" s="38">
        <v>100482</v>
      </c>
      <c r="N142" s="34"/>
      <c r="O142" s="37"/>
      <c r="P142" s="12">
        <v>40360</v>
      </c>
      <c r="Q142" s="13">
        <v>1.2810999999999999</v>
      </c>
      <c r="S142" s="19">
        <v>30133</v>
      </c>
      <c r="T142" s="23">
        <v>0.79305308571891919</v>
      </c>
    </row>
    <row r="143" spans="1:20" x14ac:dyDescent="0.25">
      <c r="A143" s="4">
        <v>29860</v>
      </c>
      <c r="B143" s="5">
        <v>6585.1</v>
      </c>
      <c r="C143" s="6">
        <v>4035.9</v>
      </c>
      <c r="D143" s="5">
        <v>948.4</v>
      </c>
      <c r="E143" s="7">
        <v>1639.9</v>
      </c>
      <c r="F143" s="10">
        <v>49.863</v>
      </c>
      <c r="G143" s="30">
        <v>91</v>
      </c>
      <c r="H143" s="27">
        <v>14.09</v>
      </c>
      <c r="I143" s="29">
        <v>13.59</v>
      </c>
      <c r="K143" s="32">
        <v>33.167999999999999</v>
      </c>
      <c r="L143" s="35">
        <v>105.166</v>
      </c>
      <c r="M143" s="38">
        <v>100077</v>
      </c>
      <c r="N143" s="34"/>
      <c r="O143" s="37"/>
      <c r="P143" s="12">
        <v>40391</v>
      </c>
      <c r="Q143" s="13">
        <v>1.2903</v>
      </c>
      <c r="S143" s="19">
        <v>30164</v>
      </c>
      <c r="T143" s="23">
        <v>0.78822694555273387</v>
      </c>
    </row>
    <row r="144" spans="1:20" x14ac:dyDescent="0.25">
      <c r="A144" s="4">
        <v>29952</v>
      </c>
      <c r="B144" s="5">
        <v>6475</v>
      </c>
      <c r="C144" s="6">
        <v>4062.6</v>
      </c>
      <c r="D144" s="5">
        <v>854.9</v>
      </c>
      <c r="E144" s="7">
        <v>1638.2</v>
      </c>
      <c r="F144" s="10">
        <v>50.561</v>
      </c>
      <c r="G144" s="30">
        <v>90.605999999999995</v>
      </c>
      <c r="H144" s="27">
        <v>14.29</v>
      </c>
      <c r="I144" s="29">
        <v>14.23</v>
      </c>
      <c r="K144" s="32">
        <v>34.023000000000003</v>
      </c>
      <c r="L144" s="35">
        <v>104.286</v>
      </c>
      <c r="M144" s="38">
        <v>99709</v>
      </c>
      <c r="N144" s="34"/>
      <c r="O144" s="37"/>
      <c r="P144" s="12">
        <v>40422</v>
      </c>
      <c r="Q144" s="13">
        <v>1.3103</v>
      </c>
      <c r="S144" s="19">
        <v>30195</v>
      </c>
      <c r="T144" s="23">
        <v>0.78061365795250393</v>
      </c>
    </row>
    <row r="145" spans="1:20" x14ac:dyDescent="0.25">
      <c r="A145" s="4">
        <v>30042</v>
      </c>
      <c r="B145" s="5">
        <v>6510.2</v>
      </c>
      <c r="C145" s="6">
        <v>4077.6</v>
      </c>
      <c r="D145" s="5">
        <v>853.8</v>
      </c>
      <c r="E145" s="7">
        <v>1648.9</v>
      </c>
      <c r="F145" s="10">
        <v>51.17</v>
      </c>
      <c r="G145" s="30">
        <v>88.95</v>
      </c>
      <c r="H145" s="27">
        <v>13.93</v>
      </c>
      <c r="I145" s="29">
        <v>14.51</v>
      </c>
      <c r="K145" s="32">
        <v>34.32</v>
      </c>
      <c r="L145" s="35">
        <v>104.913</v>
      </c>
      <c r="M145" s="38">
        <v>99745</v>
      </c>
      <c r="N145" s="34"/>
      <c r="O145" s="37"/>
      <c r="P145" s="12">
        <v>40452</v>
      </c>
      <c r="Q145" s="13">
        <v>1.3900999999999999</v>
      </c>
      <c r="S145" s="19">
        <v>30225</v>
      </c>
      <c r="T145" s="23">
        <v>0.77244372827804053</v>
      </c>
    </row>
    <row r="146" spans="1:20" x14ac:dyDescent="0.25">
      <c r="A146" s="4">
        <v>30133</v>
      </c>
      <c r="B146" s="5">
        <v>6486.8</v>
      </c>
      <c r="C146" s="6">
        <v>4109.1000000000004</v>
      </c>
      <c r="D146" s="5">
        <v>845.7</v>
      </c>
      <c r="E146" s="7">
        <v>1659.3</v>
      </c>
      <c r="F146" s="10">
        <v>51.906999999999996</v>
      </c>
      <c r="G146" s="30">
        <v>87.995999999999995</v>
      </c>
      <c r="H146" s="27">
        <v>13.12</v>
      </c>
      <c r="I146" s="29">
        <v>11.01</v>
      </c>
      <c r="K146" s="32">
        <v>34.853000000000002</v>
      </c>
      <c r="L146" s="35">
        <v>104.923</v>
      </c>
      <c r="M146" s="38">
        <v>99543</v>
      </c>
      <c r="N146" s="34"/>
      <c r="O146" s="37"/>
      <c r="P146" s="12">
        <v>40483</v>
      </c>
      <c r="Q146" s="13">
        <v>1.3653999999999999</v>
      </c>
      <c r="S146" s="19">
        <v>30256</v>
      </c>
      <c r="T146" s="23">
        <v>0.7657000039149664</v>
      </c>
    </row>
    <row r="147" spans="1:20" x14ac:dyDescent="0.25">
      <c r="A147" s="4">
        <v>30225</v>
      </c>
      <c r="B147" s="5">
        <v>6493.1</v>
      </c>
      <c r="C147" s="6">
        <v>4184.1000000000004</v>
      </c>
      <c r="D147" s="5">
        <v>780.3</v>
      </c>
      <c r="E147" s="7">
        <v>1685.8</v>
      </c>
      <c r="F147" s="10">
        <v>52.482999999999997</v>
      </c>
      <c r="G147" s="30">
        <v>87.236999999999995</v>
      </c>
      <c r="H147" s="27">
        <v>10.67</v>
      </c>
      <c r="I147" s="29">
        <v>9.2899999999999991</v>
      </c>
      <c r="K147" s="32">
        <v>35.347000000000001</v>
      </c>
      <c r="L147" s="35">
        <v>104.858</v>
      </c>
      <c r="M147" s="38">
        <v>99120</v>
      </c>
      <c r="N147" s="34"/>
      <c r="O147" s="37"/>
      <c r="P147" s="12">
        <v>40513</v>
      </c>
      <c r="Q147" s="13">
        <v>1.3221000000000001</v>
      </c>
      <c r="S147" s="19">
        <v>30286</v>
      </c>
      <c r="T147" s="23">
        <v>0.80842703261273885</v>
      </c>
    </row>
    <row r="148" spans="1:20" x14ac:dyDescent="0.25">
      <c r="A148" s="4">
        <v>30317</v>
      </c>
      <c r="B148" s="5">
        <v>6578.2</v>
      </c>
      <c r="C148" s="6">
        <v>4224.8</v>
      </c>
      <c r="D148" s="5">
        <v>807.5</v>
      </c>
      <c r="E148" s="7">
        <v>1701.9</v>
      </c>
      <c r="F148" s="10">
        <v>52.906999999999996</v>
      </c>
      <c r="G148" s="30">
        <v>85.057000000000002</v>
      </c>
      <c r="H148" s="27">
        <v>10.56</v>
      </c>
      <c r="I148" s="29">
        <v>8.65</v>
      </c>
      <c r="K148" s="32">
        <v>35.738999999999997</v>
      </c>
      <c r="L148" s="35">
        <v>105.19799999999999</v>
      </c>
      <c r="M148" s="38">
        <v>99143</v>
      </c>
      <c r="N148" s="34"/>
      <c r="O148" s="37"/>
      <c r="P148" s="12">
        <v>40544</v>
      </c>
      <c r="Q148" s="13">
        <v>1.3371</v>
      </c>
      <c r="S148" s="19">
        <v>30317</v>
      </c>
      <c r="T148" s="23">
        <v>0.81857762524588751</v>
      </c>
    </row>
    <row r="149" spans="1:20" x14ac:dyDescent="0.25">
      <c r="A149" s="4">
        <v>30407</v>
      </c>
      <c r="B149" s="5">
        <v>6728.3</v>
      </c>
      <c r="C149" s="6">
        <v>4308.3999999999996</v>
      </c>
      <c r="D149" s="5">
        <v>879.1</v>
      </c>
      <c r="E149" s="7">
        <v>1719.1</v>
      </c>
      <c r="F149" s="10">
        <v>53.265000000000001</v>
      </c>
      <c r="G149" s="30">
        <v>85.078999999999994</v>
      </c>
      <c r="H149" s="27">
        <v>10.54</v>
      </c>
      <c r="I149" s="29">
        <v>8.8000000000000007</v>
      </c>
      <c r="K149" s="32">
        <v>36.097000000000001</v>
      </c>
      <c r="L149" s="35">
        <v>105.387</v>
      </c>
      <c r="M149" s="38">
        <v>99945</v>
      </c>
      <c r="N149" s="34"/>
      <c r="O149" s="37"/>
      <c r="P149" s="12">
        <v>40575</v>
      </c>
      <c r="Q149" s="13">
        <v>1.3655999999999999</v>
      </c>
      <c r="S149" s="19">
        <v>30348</v>
      </c>
      <c r="T149" s="23">
        <v>0.80553028006589744</v>
      </c>
    </row>
    <row r="150" spans="1:20" x14ac:dyDescent="0.25">
      <c r="A150" s="4">
        <v>30498</v>
      </c>
      <c r="B150" s="5">
        <v>6860</v>
      </c>
      <c r="C150" s="6">
        <v>4384</v>
      </c>
      <c r="D150" s="5">
        <v>934.2</v>
      </c>
      <c r="E150" s="7">
        <v>1747.3</v>
      </c>
      <c r="F150" s="10">
        <v>53.823</v>
      </c>
      <c r="G150" s="30">
        <v>85.253</v>
      </c>
      <c r="H150" s="27">
        <v>11.63</v>
      </c>
      <c r="I150" s="29">
        <v>9.4600000000000009</v>
      </c>
      <c r="K150" s="32">
        <v>36.295999999999999</v>
      </c>
      <c r="L150" s="35">
        <v>106.10599999999999</v>
      </c>
      <c r="M150" s="38">
        <v>101611</v>
      </c>
      <c r="N150" s="34"/>
      <c r="O150" s="37"/>
      <c r="P150" s="12">
        <v>40603</v>
      </c>
      <c r="Q150" s="13">
        <v>1.4019999999999999</v>
      </c>
      <c r="S150" s="19">
        <v>30376</v>
      </c>
      <c r="T150" s="23">
        <v>0.81121008710078768</v>
      </c>
    </row>
    <row r="151" spans="1:20" x14ac:dyDescent="0.25">
      <c r="A151" s="4">
        <v>30590</v>
      </c>
      <c r="B151" s="5">
        <v>7001.5</v>
      </c>
      <c r="C151" s="6">
        <v>4453.1000000000004</v>
      </c>
      <c r="D151" s="5">
        <v>1025.0999999999999</v>
      </c>
      <c r="E151" s="7">
        <v>1718</v>
      </c>
      <c r="F151" s="10">
        <v>54.219000000000001</v>
      </c>
      <c r="G151" s="30">
        <v>84.617999999999995</v>
      </c>
      <c r="H151" s="27">
        <v>11.69</v>
      </c>
      <c r="I151" s="29">
        <v>9.43</v>
      </c>
      <c r="K151" s="32">
        <v>36.689</v>
      </c>
      <c r="L151" s="35">
        <v>106.163</v>
      </c>
      <c r="M151" s="38">
        <v>102588</v>
      </c>
      <c r="N151" s="34"/>
      <c r="O151" s="37"/>
      <c r="P151" s="12">
        <v>40634</v>
      </c>
      <c r="Q151" s="13">
        <v>1.446</v>
      </c>
      <c r="S151" s="19">
        <v>30407</v>
      </c>
      <c r="T151" s="23">
        <v>0.80166722137967739</v>
      </c>
    </row>
    <row r="152" spans="1:20" x14ac:dyDescent="0.25">
      <c r="A152" s="4">
        <v>30682</v>
      </c>
      <c r="B152" s="5">
        <v>7140.6</v>
      </c>
      <c r="C152" s="6">
        <v>4490.8999999999996</v>
      </c>
      <c r="D152" s="5">
        <v>1124.2</v>
      </c>
      <c r="E152" s="7">
        <v>1738.1</v>
      </c>
      <c r="F152" s="10">
        <v>54.795999999999999</v>
      </c>
      <c r="G152" s="30">
        <v>84.850999999999999</v>
      </c>
      <c r="H152" s="27">
        <v>11.94</v>
      </c>
      <c r="I152" s="29">
        <v>9.69</v>
      </c>
      <c r="K152" s="32">
        <v>37.15</v>
      </c>
      <c r="L152" s="35">
        <v>106.515</v>
      </c>
      <c r="M152" s="38">
        <v>103664</v>
      </c>
      <c r="N152" s="34"/>
      <c r="O152" s="37"/>
      <c r="P152" s="12">
        <v>40664</v>
      </c>
      <c r="Q152" s="13">
        <v>1.4335</v>
      </c>
      <c r="S152" s="19">
        <v>30437</v>
      </c>
      <c r="T152" s="23">
        <v>0.79295662679910772</v>
      </c>
    </row>
    <row r="153" spans="1:20" x14ac:dyDescent="0.25">
      <c r="A153" s="4">
        <v>30773</v>
      </c>
      <c r="B153" s="5">
        <v>7266</v>
      </c>
      <c r="C153" s="6">
        <v>4554.8999999999996</v>
      </c>
      <c r="D153" s="5">
        <v>1160.7</v>
      </c>
      <c r="E153" s="7">
        <v>1777.1</v>
      </c>
      <c r="F153" s="10">
        <v>55.256999999999998</v>
      </c>
      <c r="G153" s="30">
        <v>85.427999999999997</v>
      </c>
      <c r="H153" s="27">
        <v>13.2</v>
      </c>
      <c r="I153" s="29">
        <v>10.56</v>
      </c>
      <c r="K153" s="32">
        <v>37.512</v>
      </c>
      <c r="L153" s="35">
        <v>106.702</v>
      </c>
      <c r="M153" s="38">
        <v>105040</v>
      </c>
      <c r="N153" s="34"/>
      <c r="O153" s="37"/>
      <c r="P153" s="12">
        <v>40695</v>
      </c>
      <c r="Q153" s="13">
        <v>1.4402999999999999</v>
      </c>
      <c r="S153" s="19">
        <v>30468</v>
      </c>
      <c r="T153" s="23">
        <v>0.7672920831698703</v>
      </c>
    </row>
    <row r="154" spans="1:20" x14ac:dyDescent="0.25">
      <c r="A154" s="4">
        <v>30864</v>
      </c>
      <c r="B154" s="5">
        <v>7337.5</v>
      </c>
      <c r="C154" s="6">
        <v>4589.8999999999996</v>
      </c>
      <c r="D154" s="5">
        <v>1185.8</v>
      </c>
      <c r="E154" s="7">
        <v>1791.8</v>
      </c>
      <c r="F154" s="10">
        <v>55.704999999999998</v>
      </c>
      <c r="G154" s="30">
        <v>84.153000000000006</v>
      </c>
      <c r="H154" s="27">
        <v>12.87</v>
      </c>
      <c r="I154" s="29">
        <v>11.39</v>
      </c>
      <c r="K154" s="32">
        <v>38.043999999999997</v>
      </c>
      <c r="L154" s="35">
        <v>106.333</v>
      </c>
      <c r="M154" s="38">
        <v>105363</v>
      </c>
      <c r="N154" s="34"/>
      <c r="O154" s="37"/>
      <c r="P154" s="12">
        <v>40725</v>
      </c>
      <c r="Q154" s="13">
        <v>1.4275</v>
      </c>
      <c r="S154" s="19">
        <v>30498</v>
      </c>
      <c r="T154" s="23">
        <v>0.7547377942424941</v>
      </c>
    </row>
    <row r="155" spans="1:20" x14ac:dyDescent="0.25">
      <c r="A155" s="4">
        <v>30956</v>
      </c>
      <c r="B155" s="5">
        <v>7396</v>
      </c>
      <c r="C155" s="6">
        <v>4650.6000000000004</v>
      </c>
      <c r="D155" s="5">
        <v>1170.4000000000001</v>
      </c>
      <c r="E155" s="7">
        <v>1826</v>
      </c>
      <c r="F155" s="10">
        <v>56.079000000000001</v>
      </c>
      <c r="G155" s="30">
        <v>83.275000000000006</v>
      </c>
      <c r="H155" s="27">
        <v>11.74</v>
      </c>
      <c r="I155" s="29">
        <v>9.27</v>
      </c>
      <c r="K155" s="32">
        <v>38.341000000000001</v>
      </c>
      <c r="L155" s="35">
        <v>106.23699999999999</v>
      </c>
      <c r="M155" s="38">
        <v>105944</v>
      </c>
      <c r="N155" s="34"/>
      <c r="O155" s="37"/>
      <c r="P155" s="12">
        <v>40756</v>
      </c>
      <c r="Q155" s="13">
        <v>1.4333</v>
      </c>
      <c r="S155" s="19">
        <v>30529</v>
      </c>
      <c r="T155" s="23">
        <v>0.73153333333333304</v>
      </c>
    </row>
    <row r="156" spans="1:20" x14ac:dyDescent="0.25">
      <c r="A156" s="4">
        <v>31048</v>
      </c>
      <c r="B156" s="5">
        <v>7469.5</v>
      </c>
      <c r="C156" s="6">
        <v>4729.7</v>
      </c>
      <c r="D156" s="5">
        <v>1138.3</v>
      </c>
      <c r="E156" s="7">
        <v>1848</v>
      </c>
      <c r="F156" s="10">
        <v>56.723999999999997</v>
      </c>
      <c r="G156" s="30">
        <v>81.072000000000003</v>
      </c>
      <c r="H156" s="27">
        <v>11.58</v>
      </c>
      <c r="I156" s="29">
        <v>8.48</v>
      </c>
      <c r="K156" s="32">
        <v>38.840000000000003</v>
      </c>
      <c r="L156" s="35">
        <v>106.30800000000001</v>
      </c>
      <c r="M156" s="38">
        <v>106615</v>
      </c>
      <c r="N156" s="34"/>
      <c r="O156" s="37"/>
      <c r="P156" s="12">
        <v>40787</v>
      </c>
      <c r="Q156" s="13">
        <v>1.3747</v>
      </c>
      <c r="S156" s="19">
        <v>30560</v>
      </c>
      <c r="T156" s="23">
        <v>0.73309626297837216</v>
      </c>
    </row>
    <row r="157" spans="1:20" x14ac:dyDescent="0.25">
      <c r="A157" s="4">
        <v>31138</v>
      </c>
      <c r="B157" s="5">
        <v>7537.9</v>
      </c>
      <c r="C157" s="6">
        <v>4774.1000000000004</v>
      </c>
      <c r="D157" s="5">
        <v>1157.7</v>
      </c>
      <c r="E157" s="7">
        <v>1891</v>
      </c>
      <c r="F157" s="10">
        <v>57.075000000000003</v>
      </c>
      <c r="G157" s="30">
        <v>81.042000000000002</v>
      </c>
      <c r="H157" s="27">
        <v>10.81</v>
      </c>
      <c r="I157" s="29">
        <v>7.92</v>
      </c>
      <c r="K157" s="32">
        <v>39.207000000000001</v>
      </c>
      <c r="L157" s="35">
        <v>106.396</v>
      </c>
      <c r="M157" s="38">
        <v>106791</v>
      </c>
      <c r="N157" s="34"/>
      <c r="O157" s="37"/>
      <c r="P157" s="12">
        <v>40817</v>
      </c>
      <c r="Q157" s="13">
        <v>1.3732</v>
      </c>
      <c r="S157" s="19">
        <v>30590</v>
      </c>
      <c r="T157" s="23">
        <v>0.75131665642286372</v>
      </c>
    </row>
    <row r="158" spans="1:20" x14ac:dyDescent="0.25">
      <c r="A158" s="4">
        <v>31229</v>
      </c>
      <c r="B158" s="5">
        <v>7655.2</v>
      </c>
      <c r="C158" s="6">
        <v>4865.8</v>
      </c>
      <c r="D158" s="5">
        <v>1149.8</v>
      </c>
      <c r="E158" s="7">
        <v>1935.4</v>
      </c>
      <c r="F158" s="10">
        <v>57.405999999999999</v>
      </c>
      <c r="G158" s="30">
        <v>80.406000000000006</v>
      </c>
      <c r="H158" s="27">
        <v>10.34</v>
      </c>
      <c r="I158" s="29">
        <v>7.9</v>
      </c>
      <c r="K158" s="32">
        <v>39.792999999999999</v>
      </c>
      <c r="L158" s="35">
        <v>106.175</v>
      </c>
      <c r="M158" s="38">
        <v>107186</v>
      </c>
      <c r="N158" s="34"/>
      <c r="O158" s="37"/>
      <c r="P158" s="12">
        <v>40848</v>
      </c>
      <c r="Q158" s="13">
        <v>1.3557999999999999</v>
      </c>
      <c r="S158" s="19">
        <v>30621</v>
      </c>
      <c r="T158" s="23">
        <v>0.72853591596513412</v>
      </c>
    </row>
    <row r="159" spans="1:20" x14ac:dyDescent="0.25">
      <c r="A159" s="4">
        <v>31321</v>
      </c>
      <c r="B159" s="5">
        <v>7712.6</v>
      </c>
      <c r="C159" s="6">
        <v>4878.3</v>
      </c>
      <c r="D159" s="5">
        <v>1192.2</v>
      </c>
      <c r="E159" s="7">
        <v>1941.8</v>
      </c>
      <c r="F159" s="10">
        <v>57.738</v>
      </c>
      <c r="G159" s="30">
        <v>81.790999999999997</v>
      </c>
      <c r="H159" s="27">
        <v>9.76</v>
      </c>
      <c r="I159" s="29">
        <v>8.1</v>
      </c>
      <c r="K159" s="32">
        <v>40.552</v>
      </c>
      <c r="L159" s="35">
        <v>105.974</v>
      </c>
      <c r="M159" s="38">
        <v>108023</v>
      </c>
      <c r="N159" s="34"/>
      <c r="O159" s="37"/>
      <c r="P159" s="12">
        <v>40878</v>
      </c>
      <c r="Q159" s="13">
        <v>1.3154999999999999</v>
      </c>
      <c r="S159" s="19">
        <v>30651</v>
      </c>
      <c r="T159" s="23">
        <v>0.71121000727272699</v>
      </c>
    </row>
    <row r="160" spans="1:20" x14ac:dyDescent="0.25">
      <c r="A160" s="4">
        <v>31413</v>
      </c>
      <c r="B160" s="5">
        <v>7784.1</v>
      </c>
      <c r="C160" s="6">
        <v>4919.6000000000004</v>
      </c>
      <c r="D160" s="5">
        <v>1191.9000000000001</v>
      </c>
      <c r="E160" s="7">
        <v>1958</v>
      </c>
      <c r="F160" s="10">
        <v>58.02</v>
      </c>
      <c r="G160" s="30">
        <v>81.263000000000005</v>
      </c>
      <c r="H160" s="27">
        <v>8.56</v>
      </c>
      <c r="I160" s="29">
        <v>7.83</v>
      </c>
      <c r="K160" s="32">
        <v>41.15</v>
      </c>
      <c r="L160" s="35">
        <v>105.73699999999999</v>
      </c>
      <c r="M160" s="38">
        <v>108735</v>
      </c>
      <c r="N160" s="34"/>
      <c r="O160" s="37"/>
      <c r="P160" s="12">
        <v>40909</v>
      </c>
      <c r="Q160" s="13">
        <v>1.2909999999999999</v>
      </c>
      <c r="S160" s="19">
        <v>30682</v>
      </c>
      <c r="T160" s="23">
        <v>0.69577642120241878</v>
      </c>
    </row>
    <row r="161" spans="1:20" x14ac:dyDescent="0.25">
      <c r="A161" s="4">
        <v>31503</v>
      </c>
      <c r="B161" s="5">
        <v>7819.8</v>
      </c>
      <c r="C161" s="6">
        <v>4974.6000000000004</v>
      </c>
      <c r="D161" s="5">
        <v>1171</v>
      </c>
      <c r="E161" s="7">
        <v>1997.8</v>
      </c>
      <c r="F161" s="10">
        <v>58.252000000000002</v>
      </c>
      <c r="G161" s="30">
        <v>78.004999999999995</v>
      </c>
      <c r="H161" s="27">
        <v>7.6</v>
      </c>
      <c r="I161" s="29">
        <v>6.92</v>
      </c>
      <c r="K161" s="32">
        <v>41.597000000000001</v>
      </c>
      <c r="L161" s="35">
        <v>105.149</v>
      </c>
      <c r="M161" s="38">
        <v>109206</v>
      </c>
      <c r="N161" s="34"/>
      <c r="O161" s="37"/>
      <c r="P161" s="12">
        <v>40940</v>
      </c>
      <c r="Q161" s="13">
        <v>1.3238000000000001</v>
      </c>
      <c r="S161" s="19">
        <v>30713</v>
      </c>
      <c r="T161" s="23">
        <v>0.7248100800474353</v>
      </c>
    </row>
    <row r="162" spans="1:20" x14ac:dyDescent="0.25">
      <c r="A162" s="4">
        <v>31594</v>
      </c>
      <c r="B162" s="5">
        <v>7898.6</v>
      </c>
      <c r="C162" s="6">
        <v>5064.7</v>
      </c>
      <c r="D162" s="5">
        <v>1139.5</v>
      </c>
      <c r="E162" s="7">
        <v>2043.4</v>
      </c>
      <c r="F162" s="10">
        <v>58.487000000000002</v>
      </c>
      <c r="G162" s="30">
        <v>78.426000000000002</v>
      </c>
      <c r="H162" s="27">
        <v>7.31</v>
      </c>
      <c r="I162" s="29">
        <v>6.21</v>
      </c>
      <c r="K162" s="32">
        <v>42.110999999999997</v>
      </c>
      <c r="L162" s="35">
        <v>104.855</v>
      </c>
      <c r="M162" s="38">
        <v>109970</v>
      </c>
      <c r="N162" s="34"/>
      <c r="O162" s="37"/>
      <c r="P162" s="12">
        <v>40969</v>
      </c>
      <c r="Q162" s="13">
        <v>1.3208</v>
      </c>
      <c r="S162" s="19">
        <v>30742</v>
      </c>
      <c r="T162" s="23">
        <v>0.75302333962191481</v>
      </c>
    </row>
    <row r="163" spans="1:20" x14ac:dyDescent="0.25">
      <c r="A163" s="4">
        <v>31686</v>
      </c>
      <c r="B163" s="5">
        <v>7939.5</v>
      </c>
      <c r="C163" s="6">
        <v>5097.1000000000004</v>
      </c>
      <c r="D163" s="5">
        <v>1143</v>
      </c>
      <c r="E163" s="7">
        <v>2031.5</v>
      </c>
      <c r="F163" s="10">
        <v>58.813000000000002</v>
      </c>
      <c r="G163" s="30">
        <v>79.516000000000005</v>
      </c>
      <c r="H163" s="27">
        <v>7.26</v>
      </c>
      <c r="I163" s="29">
        <v>6.27</v>
      </c>
      <c r="K163" s="32">
        <v>42.668999999999997</v>
      </c>
      <c r="L163" s="35">
        <v>104.991</v>
      </c>
      <c r="M163" s="38">
        <v>110492</v>
      </c>
      <c r="N163" s="34"/>
      <c r="O163" s="37"/>
      <c r="P163" s="12">
        <v>41000</v>
      </c>
      <c r="Q163" s="13">
        <v>1.3160000000000001</v>
      </c>
      <c r="S163" s="19">
        <v>30773</v>
      </c>
      <c r="T163" s="23">
        <v>0.73877295459696279</v>
      </c>
    </row>
    <row r="164" spans="1:20" x14ac:dyDescent="0.25">
      <c r="A164" s="4">
        <v>31778</v>
      </c>
      <c r="B164" s="5">
        <v>7995</v>
      </c>
      <c r="C164" s="6">
        <v>5097.8999999999996</v>
      </c>
      <c r="D164" s="5">
        <v>1173.8</v>
      </c>
      <c r="E164" s="7">
        <v>2044.3</v>
      </c>
      <c r="F164" s="10">
        <v>59.24</v>
      </c>
      <c r="G164" s="30">
        <v>82.299000000000007</v>
      </c>
      <c r="H164" s="27">
        <v>7.19</v>
      </c>
      <c r="I164" s="29">
        <v>6.22</v>
      </c>
      <c r="K164" s="32">
        <v>42.884</v>
      </c>
      <c r="L164" s="35">
        <v>105.509</v>
      </c>
      <c r="M164" s="38">
        <v>111206</v>
      </c>
      <c r="N164" s="34"/>
      <c r="O164" s="37"/>
      <c r="P164" s="12">
        <v>41030</v>
      </c>
      <c r="Q164" s="13">
        <v>1.2806</v>
      </c>
      <c r="S164" s="19">
        <v>30803</v>
      </c>
      <c r="T164" s="23">
        <v>0.71162404307960969</v>
      </c>
    </row>
    <row r="165" spans="1:20" x14ac:dyDescent="0.25">
      <c r="A165" s="4">
        <v>31868</v>
      </c>
      <c r="B165" s="5">
        <v>8084.7</v>
      </c>
      <c r="C165" s="6">
        <v>5168.6000000000004</v>
      </c>
      <c r="D165" s="5">
        <v>1174.4000000000001</v>
      </c>
      <c r="E165" s="7">
        <v>2062.9</v>
      </c>
      <c r="F165" s="10">
        <v>59.637</v>
      </c>
      <c r="G165" s="30">
        <v>84.727999999999994</v>
      </c>
      <c r="H165" s="27">
        <v>8.34</v>
      </c>
      <c r="I165" s="29">
        <v>6.65</v>
      </c>
      <c r="K165" s="32">
        <v>43.192999999999998</v>
      </c>
      <c r="L165" s="35">
        <v>105.36199999999999</v>
      </c>
      <c r="M165" s="38">
        <v>112158</v>
      </c>
      <c r="N165" s="34"/>
      <c r="O165" s="37"/>
      <c r="P165" s="12">
        <v>41061</v>
      </c>
      <c r="Q165" s="13">
        <v>1.2541</v>
      </c>
      <c r="S165" s="19">
        <v>30834</v>
      </c>
      <c r="T165" s="23">
        <v>0.71388382669635331</v>
      </c>
    </row>
    <row r="166" spans="1:20" x14ac:dyDescent="0.25">
      <c r="A166" s="4">
        <v>31959</v>
      </c>
      <c r="B166" s="5">
        <v>8158</v>
      </c>
      <c r="C166" s="6">
        <v>5228.5</v>
      </c>
      <c r="D166" s="5">
        <v>1174.5999999999999</v>
      </c>
      <c r="E166" s="7">
        <v>2067.6999999999998</v>
      </c>
      <c r="F166" s="10">
        <v>60.07</v>
      </c>
      <c r="G166" s="30">
        <v>85.519000000000005</v>
      </c>
      <c r="H166" s="27">
        <v>8.8800000000000008</v>
      </c>
      <c r="I166" s="29">
        <v>6.84</v>
      </c>
      <c r="K166" s="32">
        <v>43.643999999999998</v>
      </c>
      <c r="L166" s="35">
        <v>105.31699999999999</v>
      </c>
      <c r="M166" s="38">
        <v>112867</v>
      </c>
      <c r="N166" s="34"/>
      <c r="O166" s="37"/>
      <c r="P166" s="12">
        <v>41091</v>
      </c>
      <c r="Q166" s="13">
        <v>1.2278</v>
      </c>
      <c r="S166" s="19">
        <v>30864</v>
      </c>
      <c r="T166" s="23">
        <v>0.686447957321353</v>
      </c>
    </row>
    <row r="167" spans="1:20" x14ac:dyDescent="0.25">
      <c r="A167" s="4">
        <v>32051</v>
      </c>
      <c r="B167" s="5">
        <v>8292.7000000000007</v>
      </c>
      <c r="C167" s="6">
        <v>5239.5</v>
      </c>
      <c r="D167" s="5">
        <v>1254.5999999999999</v>
      </c>
      <c r="E167" s="7">
        <v>2092.8000000000002</v>
      </c>
      <c r="F167" s="10">
        <v>60.567</v>
      </c>
      <c r="G167" s="30">
        <v>86.992999999999995</v>
      </c>
      <c r="H167" s="27">
        <v>9.1199999999999992</v>
      </c>
      <c r="I167" s="29">
        <v>6.92</v>
      </c>
      <c r="K167" s="32">
        <v>44.170999999999999</v>
      </c>
      <c r="L167" s="35">
        <v>105.512</v>
      </c>
      <c r="M167" s="38">
        <v>113527</v>
      </c>
      <c r="N167" s="34"/>
      <c r="O167" s="37"/>
      <c r="P167" s="12">
        <v>41122</v>
      </c>
      <c r="Q167" s="13">
        <v>1.2405999999999999</v>
      </c>
      <c r="S167" s="19">
        <v>30895</v>
      </c>
      <c r="T167" s="23">
        <v>0.6777888550041582</v>
      </c>
    </row>
    <row r="168" spans="1:20" x14ac:dyDescent="0.25">
      <c r="A168" s="4">
        <v>32143</v>
      </c>
      <c r="B168" s="5">
        <v>8339.2999999999993</v>
      </c>
      <c r="C168" s="6">
        <v>5332.7</v>
      </c>
      <c r="D168" s="5">
        <v>1194.4000000000001</v>
      </c>
      <c r="E168" s="7">
        <v>2078.6</v>
      </c>
      <c r="F168" s="10">
        <v>61.042999999999999</v>
      </c>
      <c r="G168" s="30">
        <v>88.024000000000001</v>
      </c>
      <c r="H168" s="27">
        <v>8.42</v>
      </c>
      <c r="I168" s="29">
        <v>6.66</v>
      </c>
      <c r="K168" s="32">
        <v>44.945999999999998</v>
      </c>
      <c r="L168" s="35">
        <v>104.879</v>
      </c>
      <c r="M168" s="38">
        <v>114093</v>
      </c>
      <c r="N168" s="34"/>
      <c r="O168" s="37"/>
      <c r="P168" s="12">
        <v>41153</v>
      </c>
      <c r="Q168" s="13">
        <v>1.2885</v>
      </c>
      <c r="S168" s="19">
        <v>30926</v>
      </c>
      <c r="T168" s="23">
        <v>0.64518952299267629</v>
      </c>
    </row>
    <row r="169" spans="1:20" x14ac:dyDescent="0.25">
      <c r="A169" s="4">
        <v>32234</v>
      </c>
      <c r="B169" s="5">
        <v>8449.5</v>
      </c>
      <c r="C169" s="6">
        <v>5371.8</v>
      </c>
      <c r="D169" s="5">
        <v>1222.9000000000001</v>
      </c>
      <c r="E169" s="7">
        <v>2086.1</v>
      </c>
      <c r="F169" s="10">
        <v>61.633000000000003</v>
      </c>
      <c r="G169" s="30">
        <v>89.753</v>
      </c>
      <c r="H169" s="27">
        <v>8.91</v>
      </c>
      <c r="I169" s="29">
        <v>7.16</v>
      </c>
      <c r="K169" s="32">
        <v>45.475000000000001</v>
      </c>
      <c r="L169" s="35">
        <v>105.158</v>
      </c>
      <c r="M169" s="38">
        <v>114623</v>
      </c>
      <c r="N169" s="34"/>
      <c r="O169" s="37"/>
      <c r="P169" s="12">
        <v>41183</v>
      </c>
      <c r="Q169" s="13">
        <v>1.2974000000000001</v>
      </c>
      <c r="S169" s="19">
        <v>30956</v>
      </c>
      <c r="T169" s="23">
        <v>0.63753423300084711</v>
      </c>
    </row>
    <row r="170" spans="1:20" x14ac:dyDescent="0.25">
      <c r="A170" s="4">
        <v>32325</v>
      </c>
      <c r="B170" s="5">
        <v>8498.2999999999993</v>
      </c>
      <c r="C170" s="6">
        <v>5417.7</v>
      </c>
      <c r="D170" s="5">
        <v>1229.7</v>
      </c>
      <c r="E170" s="7">
        <v>2087.5</v>
      </c>
      <c r="F170" s="10">
        <v>62.359000000000002</v>
      </c>
      <c r="G170" s="30">
        <v>88.649000000000001</v>
      </c>
      <c r="H170" s="27">
        <v>9.1</v>
      </c>
      <c r="I170" s="29">
        <v>7.98</v>
      </c>
      <c r="K170" s="32">
        <v>46.02</v>
      </c>
      <c r="L170" s="35">
        <v>104.989</v>
      </c>
      <c r="M170" s="38">
        <v>115233</v>
      </c>
      <c r="N170" s="34"/>
      <c r="O170" s="37"/>
      <c r="P170" s="12">
        <v>41214</v>
      </c>
      <c r="Q170" s="13">
        <v>1.2837000000000001</v>
      </c>
      <c r="S170" s="19">
        <v>30987</v>
      </c>
      <c r="T170" s="23">
        <v>0.65226864098715986</v>
      </c>
    </row>
    <row r="171" spans="1:20" x14ac:dyDescent="0.25">
      <c r="A171" s="4">
        <v>32417</v>
      </c>
      <c r="B171" s="5">
        <v>8610.9</v>
      </c>
      <c r="C171" s="6">
        <v>5479.7</v>
      </c>
      <c r="D171" s="5">
        <v>1248.4000000000001</v>
      </c>
      <c r="E171" s="7">
        <v>2126.8000000000002</v>
      </c>
      <c r="F171" s="10">
        <v>62.859000000000002</v>
      </c>
      <c r="G171" s="30">
        <v>89.436999999999998</v>
      </c>
      <c r="H171" s="27">
        <v>8.9600000000000009</v>
      </c>
      <c r="I171" s="29">
        <v>8.4700000000000006</v>
      </c>
      <c r="K171" s="32">
        <v>46.356000000000002</v>
      </c>
      <c r="L171" s="35">
        <v>105.376</v>
      </c>
      <c r="M171" s="38">
        <v>115947</v>
      </c>
      <c r="N171" s="34"/>
      <c r="O171" s="37"/>
      <c r="P171" s="12">
        <v>41244</v>
      </c>
      <c r="Q171" s="13">
        <v>1.3119000000000001</v>
      </c>
      <c r="S171" s="19">
        <v>31017</v>
      </c>
      <c r="T171" s="23">
        <v>0.63001788429326078</v>
      </c>
    </row>
    <row r="172" spans="1:20" x14ac:dyDescent="0.25">
      <c r="A172" s="4">
        <v>32509</v>
      </c>
      <c r="B172" s="5">
        <v>8697.7000000000007</v>
      </c>
      <c r="C172" s="6">
        <v>5505</v>
      </c>
      <c r="D172" s="5">
        <v>1290.7</v>
      </c>
      <c r="E172" s="7">
        <v>2117.1999999999998</v>
      </c>
      <c r="F172" s="10">
        <v>63.55</v>
      </c>
      <c r="G172" s="30">
        <v>91.399000000000001</v>
      </c>
      <c r="H172" s="27">
        <v>9.2100000000000009</v>
      </c>
      <c r="I172" s="29">
        <v>9.44</v>
      </c>
      <c r="K172" s="32">
        <v>46.53</v>
      </c>
      <c r="L172" s="35">
        <v>105.548</v>
      </c>
      <c r="M172" s="38">
        <v>116835</v>
      </c>
      <c r="N172" s="34"/>
      <c r="O172" s="37"/>
      <c r="P172" s="12">
        <v>41275</v>
      </c>
      <c r="Q172" s="13">
        <v>1.3304</v>
      </c>
      <c r="S172" s="19">
        <v>31048</v>
      </c>
      <c r="T172" s="23">
        <v>0.61686353371601554</v>
      </c>
    </row>
    <row r="173" spans="1:20" x14ac:dyDescent="0.25">
      <c r="A173" s="4">
        <v>32599</v>
      </c>
      <c r="B173" s="5">
        <v>8766.1</v>
      </c>
      <c r="C173" s="6">
        <v>5530.9</v>
      </c>
      <c r="D173" s="5">
        <v>1278.3</v>
      </c>
      <c r="E173" s="7">
        <v>2151.8000000000002</v>
      </c>
      <c r="F173" s="10">
        <v>64.206999999999994</v>
      </c>
      <c r="G173" s="30">
        <v>92.668999999999997</v>
      </c>
      <c r="H173" s="27">
        <v>8.77</v>
      </c>
      <c r="I173" s="29">
        <v>9.73</v>
      </c>
      <c r="K173" s="32">
        <v>46.701999999999998</v>
      </c>
      <c r="L173" s="35">
        <v>105.654</v>
      </c>
      <c r="M173" s="38">
        <v>117205</v>
      </c>
      <c r="N173" s="34"/>
      <c r="O173" s="37"/>
      <c r="P173" s="12">
        <v>41306</v>
      </c>
      <c r="Q173" s="13">
        <v>1.3347</v>
      </c>
      <c r="S173" s="19">
        <v>31079</v>
      </c>
      <c r="T173" s="23">
        <v>0.59222634973504884</v>
      </c>
    </row>
    <row r="174" spans="1:20" x14ac:dyDescent="0.25">
      <c r="A174" s="4">
        <v>32690</v>
      </c>
      <c r="B174" s="5">
        <v>8831.5</v>
      </c>
      <c r="C174" s="6">
        <v>5585.9</v>
      </c>
      <c r="D174" s="5">
        <v>1266.9000000000001</v>
      </c>
      <c r="E174" s="7">
        <v>2169.8000000000002</v>
      </c>
      <c r="F174" s="10">
        <v>64.671999999999997</v>
      </c>
      <c r="G174" s="30">
        <v>90.725999999999999</v>
      </c>
      <c r="H174" s="27">
        <v>8.11</v>
      </c>
      <c r="I174" s="29">
        <v>9.08</v>
      </c>
      <c r="K174" s="32">
        <v>47.115000000000002</v>
      </c>
      <c r="L174" s="35">
        <v>105.827</v>
      </c>
      <c r="M174" s="38">
        <v>117494</v>
      </c>
      <c r="N174" s="34"/>
      <c r="O174" s="37"/>
      <c r="P174" s="12">
        <v>41334</v>
      </c>
      <c r="Q174" s="13">
        <v>1.2952999999999999</v>
      </c>
      <c r="S174" s="19">
        <v>31107</v>
      </c>
      <c r="T174" s="23">
        <v>0.59299845976593257</v>
      </c>
    </row>
    <row r="175" spans="1:20" x14ac:dyDescent="0.25">
      <c r="A175" s="4">
        <v>32782</v>
      </c>
      <c r="B175" s="5">
        <v>8850.2000000000007</v>
      </c>
      <c r="C175" s="6">
        <v>5610.5</v>
      </c>
      <c r="D175" s="5">
        <v>1257.7</v>
      </c>
      <c r="E175" s="7">
        <v>2181.5</v>
      </c>
      <c r="F175" s="10">
        <v>65.122</v>
      </c>
      <c r="G175" s="30">
        <v>91.039000000000001</v>
      </c>
      <c r="H175" s="27">
        <v>7.91</v>
      </c>
      <c r="I175" s="29">
        <v>8.61</v>
      </c>
      <c r="K175" s="32">
        <v>47.774000000000001</v>
      </c>
      <c r="L175" s="35">
        <v>105.423</v>
      </c>
      <c r="M175" s="38">
        <v>117774</v>
      </c>
      <c r="N175" s="34"/>
      <c r="O175" s="37"/>
      <c r="P175" s="12">
        <v>41365</v>
      </c>
      <c r="Q175" s="13">
        <v>1.3025</v>
      </c>
      <c r="S175" s="19">
        <v>31138</v>
      </c>
      <c r="T175" s="23">
        <v>0.63201302914754698</v>
      </c>
    </row>
    <row r="176" spans="1:20" x14ac:dyDescent="0.25">
      <c r="A176" s="4">
        <v>32874</v>
      </c>
      <c r="B176" s="5">
        <v>8947.1</v>
      </c>
      <c r="C176" s="6">
        <v>5658.7</v>
      </c>
      <c r="D176" s="5">
        <v>1270</v>
      </c>
      <c r="E176" s="7">
        <v>2215.8000000000002</v>
      </c>
      <c r="F176" s="10">
        <v>65.840999999999994</v>
      </c>
      <c r="G176" s="30">
        <v>92.272000000000006</v>
      </c>
      <c r="H176" s="27">
        <v>8.42</v>
      </c>
      <c r="I176" s="29">
        <v>8.25</v>
      </c>
      <c r="K176" s="32">
        <v>48.758000000000003</v>
      </c>
      <c r="L176" s="35">
        <v>105.096</v>
      </c>
      <c r="M176" s="38">
        <v>119114</v>
      </c>
      <c r="N176" s="34"/>
      <c r="O176" s="37"/>
      <c r="P176" s="12">
        <v>41395</v>
      </c>
      <c r="Q176" s="13">
        <v>1.2983</v>
      </c>
      <c r="S176" s="19">
        <v>31168</v>
      </c>
      <c r="T176" s="23">
        <v>0.62902502814138184</v>
      </c>
    </row>
    <row r="177" spans="1:20" x14ac:dyDescent="0.25">
      <c r="A177" s="4">
        <v>32964</v>
      </c>
      <c r="B177" s="5">
        <v>8981.7000000000007</v>
      </c>
      <c r="C177" s="6">
        <v>5676.4</v>
      </c>
      <c r="D177" s="5">
        <v>1270.4000000000001</v>
      </c>
      <c r="E177" s="7">
        <v>2221.1999999999998</v>
      </c>
      <c r="F177" s="10">
        <v>66.52</v>
      </c>
      <c r="G177" s="30">
        <v>89.971999999999994</v>
      </c>
      <c r="H177" s="27">
        <v>8.68</v>
      </c>
      <c r="I177" s="29">
        <v>8.24</v>
      </c>
      <c r="K177" s="32">
        <v>49.771000000000001</v>
      </c>
      <c r="L177" s="35">
        <v>104.492</v>
      </c>
      <c r="M177" s="38">
        <v>118995</v>
      </c>
      <c r="N177" s="34"/>
      <c r="O177" s="37"/>
      <c r="P177" s="12">
        <v>41426</v>
      </c>
      <c r="Q177" s="13">
        <v>1.3197000000000001</v>
      </c>
      <c r="S177" s="19">
        <v>31199</v>
      </c>
      <c r="T177" s="23">
        <v>0.63840825172999038</v>
      </c>
    </row>
    <row r="178" spans="1:20" x14ac:dyDescent="0.25">
      <c r="A178" s="4">
        <v>33055</v>
      </c>
      <c r="B178" s="5">
        <v>8983.9</v>
      </c>
      <c r="C178" s="6">
        <v>5699.3</v>
      </c>
      <c r="D178" s="5">
        <v>1245.5999999999999</v>
      </c>
      <c r="E178" s="7">
        <v>2219.9</v>
      </c>
      <c r="F178" s="10">
        <v>67.114000000000004</v>
      </c>
      <c r="G178" s="30">
        <v>92.54</v>
      </c>
      <c r="H178" s="27">
        <v>8.6999999999999993</v>
      </c>
      <c r="I178" s="29">
        <v>8.16</v>
      </c>
      <c r="K178" s="32">
        <v>50.47</v>
      </c>
      <c r="L178" s="35">
        <v>104.09699999999999</v>
      </c>
      <c r="M178" s="38">
        <v>118712</v>
      </c>
      <c r="N178" s="34"/>
      <c r="O178" s="37"/>
      <c r="P178" s="12">
        <v>41456</v>
      </c>
      <c r="Q178" s="13">
        <v>1.3088</v>
      </c>
      <c r="S178" s="19">
        <v>31229</v>
      </c>
      <c r="T178" s="23">
        <v>0.67247542291294138</v>
      </c>
    </row>
    <row r="179" spans="1:20" x14ac:dyDescent="0.25">
      <c r="A179" s="4">
        <v>33147</v>
      </c>
      <c r="B179" s="5">
        <v>8907.4</v>
      </c>
      <c r="C179" s="6">
        <v>5656.2</v>
      </c>
      <c r="D179" s="5">
        <v>1176.3</v>
      </c>
      <c r="E179" s="7">
        <v>2240.1999999999998</v>
      </c>
      <c r="F179" s="10">
        <v>67.622</v>
      </c>
      <c r="G179" s="30">
        <v>97.944000000000003</v>
      </c>
      <c r="H179" s="27">
        <v>8.4</v>
      </c>
      <c r="I179" s="29">
        <v>7.74</v>
      </c>
      <c r="K179" s="32">
        <v>50.889000000000003</v>
      </c>
      <c r="L179" s="35">
        <v>104.004</v>
      </c>
      <c r="M179" s="38">
        <v>118361</v>
      </c>
      <c r="N179" s="34"/>
      <c r="O179" s="37"/>
      <c r="P179" s="12">
        <v>41487</v>
      </c>
      <c r="Q179" s="13">
        <v>1.3313999999999999</v>
      </c>
      <c r="S179" s="19">
        <v>31260</v>
      </c>
      <c r="T179" s="23">
        <v>0.70008501986612692</v>
      </c>
    </row>
    <row r="180" spans="1:20" x14ac:dyDescent="0.25">
      <c r="A180" s="4">
        <v>33239</v>
      </c>
      <c r="B180" s="5">
        <v>8865.6</v>
      </c>
      <c r="C180" s="6">
        <v>5636.7</v>
      </c>
      <c r="D180" s="5">
        <v>1137.0999999999999</v>
      </c>
      <c r="E180" s="7">
        <v>2251.1999999999998</v>
      </c>
      <c r="F180" s="10">
        <v>68.296000000000006</v>
      </c>
      <c r="G180" s="30">
        <v>94.218000000000004</v>
      </c>
      <c r="H180" s="27">
        <v>8.02</v>
      </c>
      <c r="I180" s="29">
        <v>6.43</v>
      </c>
      <c r="K180" s="32">
        <v>51.281999999999996</v>
      </c>
      <c r="L180" s="35">
        <v>103.661</v>
      </c>
      <c r="M180" s="38">
        <v>117782</v>
      </c>
      <c r="N180" s="45">
        <v>71.718900000000005</v>
      </c>
      <c r="O180" s="37"/>
      <c r="P180" s="12">
        <v>41518</v>
      </c>
      <c r="Q180" s="13">
        <v>1.3364</v>
      </c>
      <c r="S180" s="19">
        <v>31291</v>
      </c>
      <c r="T180" s="23">
        <v>0.68913270145519856</v>
      </c>
    </row>
    <row r="181" spans="1:20" x14ac:dyDescent="0.25">
      <c r="A181" s="4">
        <v>33329</v>
      </c>
      <c r="B181" s="5">
        <v>8934.4</v>
      </c>
      <c r="C181" s="6">
        <v>5684</v>
      </c>
      <c r="D181" s="5">
        <v>1137.2</v>
      </c>
      <c r="E181" s="7">
        <v>2259.1999999999998</v>
      </c>
      <c r="F181" s="10">
        <v>68.763999999999996</v>
      </c>
      <c r="G181" s="30">
        <v>91.572000000000003</v>
      </c>
      <c r="H181" s="27">
        <v>8.1300000000000008</v>
      </c>
      <c r="I181" s="29">
        <v>5.86</v>
      </c>
      <c r="K181" s="32">
        <v>52.234000000000002</v>
      </c>
      <c r="L181" s="35">
        <v>103.51</v>
      </c>
      <c r="M181" s="38">
        <v>117729</v>
      </c>
      <c r="N181" s="45">
        <v>75.298500000000004</v>
      </c>
      <c r="O181" s="37"/>
      <c r="P181" s="12">
        <v>41548</v>
      </c>
      <c r="Q181" s="13">
        <v>1.3646</v>
      </c>
      <c r="S181" s="19">
        <v>31321</v>
      </c>
      <c r="T181" s="23">
        <v>0.73955513877334911</v>
      </c>
    </row>
    <row r="182" spans="1:20" x14ac:dyDescent="0.25">
      <c r="A182" s="4">
        <v>33420</v>
      </c>
      <c r="B182" s="5">
        <v>8977.2999999999993</v>
      </c>
      <c r="C182" s="6">
        <v>5711.6</v>
      </c>
      <c r="D182" s="5">
        <v>1159.8</v>
      </c>
      <c r="E182" s="7">
        <v>2250.8000000000002</v>
      </c>
      <c r="F182" s="10">
        <v>69.269000000000005</v>
      </c>
      <c r="G182" s="30">
        <v>89.775000000000006</v>
      </c>
      <c r="H182" s="27">
        <v>7.94</v>
      </c>
      <c r="I182" s="29">
        <v>5.64</v>
      </c>
      <c r="K182" s="32">
        <v>52.841000000000001</v>
      </c>
      <c r="L182" s="35">
        <v>103.65300000000001</v>
      </c>
      <c r="M182" s="38">
        <v>117660</v>
      </c>
      <c r="N182" s="45">
        <v>75.806799999999996</v>
      </c>
      <c r="O182" s="37"/>
      <c r="P182" s="12">
        <v>41579</v>
      </c>
      <c r="Q182" s="13">
        <v>1.3491</v>
      </c>
      <c r="S182" s="19">
        <v>31352</v>
      </c>
      <c r="T182" s="23">
        <v>0.75357460121753828</v>
      </c>
    </row>
    <row r="183" spans="1:20" x14ac:dyDescent="0.25">
      <c r="A183" s="4">
        <v>33512</v>
      </c>
      <c r="B183" s="5">
        <v>9016.4</v>
      </c>
      <c r="C183" s="6">
        <v>5710.1</v>
      </c>
      <c r="D183" s="5">
        <v>1201</v>
      </c>
      <c r="E183" s="7">
        <v>2242.3000000000002</v>
      </c>
      <c r="F183" s="10">
        <v>69.643000000000001</v>
      </c>
      <c r="G183" s="30">
        <v>90.131</v>
      </c>
      <c r="H183" s="27">
        <v>7.35</v>
      </c>
      <c r="I183" s="29">
        <v>4.82</v>
      </c>
      <c r="K183" s="32">
        <v>53.496000000000002</v>
      </c>
      <c r="L183" s="35">
        <v>103.658</v>
      </c>
      <c r="M183" s="38">
        <v>117679</v>
      </c>
      <c r="N183" s="45">
        <v>74.566699999999997</v>
      </c>
      <c r="O183" s="37"/>
      <c r="P183" s="12">
        <v>41609</v>
      </c>
      <c r="Q183" s="13">
        <v>1.3708</v>
      </c>
      <c r="S183" s="19">
        <v>31382</v>
      </c>
      <c r="T183" s="23">
        <v>0.77853177294801323</v>
      </c>
    </row>
    <row r="184" spans="1:20" x14ac:dyDescent="0.25">
      <c r="A184" s="4">
        <v>33604</v>
      </c>
      <c r="B184" s="5">
        <v>9123</v>
      </c>
      <c r="C184" s="6">
        <v>5817.3</v>
      </c>
      <c r="D184" s="5">
        <v>1178.9000000000001</v>
      </c>
      <c r="E184" s="7">
        <v>2259.6999999999998</v>
      </c>
      <c r="F184" s="10">
        <v>69.941999999999993</v>
      </c>
      <c r="G184" s="30">
        <v>90.417000000000002</v>
      </c>
      <c r="H184" s="27">
        <v>7.3</v>
      </c>
      <c r="I184" s="29">
        <v>4.0199999999999996</v>
      </c>
      <c r="K184" s="32">
        <v>54.835000000000001</v>
      </c>
      <c r="L184" s="35">
        <v>103.663</v>
      </c>
      <c r="M184" s="38">
        <v>117958</v>
      </c>
      <c r="N184" s="45">
        <v>75.796199999999999</v>
      </c>
      <c r="O184" s="37"/>
      <c r="P184" s="12">
        <v>41640</v>
      </c>
      <c r="Q184" s="13">
        <v>1.3617999999999999</v>
      </c>
      <c r="S184" s="19">
        <v>31413</v>
      </c>
      <c r="T184" s="23">
        <v>0.80209461942257165</v>
      </c>
    </row>
    <row r="185" spans="1:20" x14ac:dyDescent="0.25">
      <c r="A185" s="4">
        <v>33695</v>
      </c>
      <c r="B185" s="5">
        <v>9223.5</v>
      </c>
      <c r="C185" s="6">
        <v>5857.2</v>
      </c>
      <c r="D185" s="5">
        <v>1245.7</v>
      </c>
      <c r="E185" s="7">
        <v>2256.8000000000002</v>
      </c>
      <c r="F185" s="10">
        <v>70.388000000000005</v>
      </c>
      <c r="G185" s="30">
        <v>90.665999999999997</v>
      </c>
      <c r="H185" s="27">
        <v>7.38</v>
      </c>
      <c r="I185" s="29">
        <v>3.77</v>
      </c>
      <c r="K185" s="32">
        <v>55.314999999999998</v>
      </c>
      <c r="L185" s="35">
        <v>103.959</v>
      </c>
      <c r="M185" s="38">
        <v>118407</v>
      </c>
      <c r="N185" s="45">
        <v>76.918400000000005</v>
      </c>
      <c r="O185" s="37"/>
      <c r="P185" s="12">
        <v>41671</v>
      </c>
      <c r="Q185" s="13">
        <v>1.3665</v>
      </c>
      <c r="S185" s="19">
        <v>31444</v>
      </c>
      <c r="T185" s="23">
        <v>0.838798953553201</v>
      </c>
    </row>
    <row r="186" spans="1:20" x14ac:dyDescent="0.25">
      <c r="A186" s="4">
        <v>33786</v>
      </c>
      <c r="B186" s="5">
        <v>9313.2000000000007</v>
      </c>
      <c r="C186" s="6">
        <v>5920.6</v>
      </c>
      <c r="D186" s="5">
        <v>1255.8</v>
      </c>
      <c r="E186" s="7">
        <v>2268.4</v>
      </c>
      <c r="F186" s="10">
        <v>70.722999999999999</v>
      </c>
      <c r="G186" s="30">
        <v>91.498000000000005</v>
      </c>
      <c r="H186" s="27">
        <v>6.62</v>
      </c>
      <c r="I186" s="29">
        <v>3.26</v>
      </c>
      <c r="K186" s="32">
        <v>55.94</v>
      </c>
      <c r="L186" s="35">
        <v>103.934</v>
      </c>
      <c r="M186" s="38">
        <v>118753</v>
      </c>
      <c r="N186" s="45">
        <v>75.431299999999993</v>
      </c>
      <c r="O186" s="37"/>
      <c r="P186" s="12">
        <v>41699</v>
      </c>
      <c r="Q186" s="13">
        <v>1.3828</v>
      </c>
      <c r="S186" s="19">
        <v>31472</v>
      </c>
      <c r="T186" s="23">
        <v>0.85962883263009793</v>
      </c>
    </row>
    <row r="187" spans="1:20" x14ac:dyDescent="0.25">
      <c r="A187" s="4">
        <v>33878</v>
      </c>
      <c r="B187" s="5">
        <v>9406.5</v>
      </c>
      <c r="C187" s="6">
        <v>5991.1</v>
      </c>
      <c r="D187" s="5">
        <v>1294.2</v>
      </c>
      <c r="E187" s="7">
        <v>2263.5</v>
      </c>
      <c r="F187" s="10">
        <v>71.200999999999993</v>
      </c>
      <c r="G187" s="30">
        <v>90.902000000000001</v>
      </c>
      <c r="H187" s="27">
        <v>6.74</v>
      </c>
      <c r="I187" s="29">
        <v>3.04</v>
      </c>
      <c r="K187" s="32">
        <v>56.335000000000001</v>
      </c>
      <c r="L187" s="35">
        <v>104.136</v>
      </c>
      <c r="M187" s="38">
        <v>118834</v>
      </c>
      <c r="N187" s="45">
        <v>79.511799999999994</v>
      </c>
      <c r="O187" s="37"/>
      <c r="P187" s="12">
        <v>41730</v>
      </c>
      <c r="Q187" s="13">
        <v>1.381</v>
      </c>
      <c r="S187" s="19">
        <v>31503</v>
      </c>
      <c r="T187" s="23">
        <v>0.86038514868907201</v>
      </c>
    </row>
    <row r="188" spans="1:20" x14ac:dyDescent="0.25">
      <c r="A188" s="4">
        <v>33970</v>
      </c>
      <c r="B188" s="5">
        <v>9424.1</v>
      </c>
      <c r="C188" s="6">
        <v>6013.8</v>
      </c>
      <c r="D188" s="5">
        <v>1324.6</v>
      </c>
      <c r="E188" s="7">
        <v>2237.8000000000002</v>
      </c>
      <c r="F188" s="10">
        <v>71.605999999999995</v>
      </c>
      <c r="G188" s="30">
        <v>90.289000000000001</v>
      </c>
      <c r="H188" s="27">
        <v>6.28</v>
      </c>
      <c r="I188" s="29">
        <v>3.04</v>
      </c>
      <c r="K188" s="32">
        <v>55.808999999999997</v>
      </c>
      <c r="L188" s="35">
        <v>104.209</v>
      </c>
      <c r="M188" s="38">
        <v>119297</v>
      </c>
      <c r="N188" s="45">
        <v>82.317899999999995</v>
      </c>
      <c r="O188" s="37"/>
      <c r="P188" s="12">
        <v>41760</v>
      </c>
      <c r="Q188" s="13">
        <v>1.3738999999999999</v>
      </c>
      <c r="S188" s="19">
        <v>31533</v>
      </c>
      <c r="T188" s="23">
        <v>0.87795821699510646</v>
      </c>
    </row>
    <row r="189" spans="1:20" x14ac:dyDescent="0.25">
      <c r="A189" s="4">
        <v>34060</v>
      </c>
      <c r="B189" s="5">
        <v>9480.1</v>
      </c>
      <c r="C189" s="6">
        <v>6067.8</v>
      </c>
      <c r="D189" s="5">
        <v>1332.1</v>
      </c>
      <c r="E189" s="7">
        <v>2240.3000000000002</v>
      </c>
      <c r="F189" s="10">
        <v>72.040999999999997</v>
      </c>
      <c r="G189" s="30">
        <v>90.475999999999999</v>
      </c>
      <c r="H189" s="27">
        <v>5.99</v>
      </c>
      <c r="I189" s="29">
        <v>3</v>
      </c>
      <c r="K189" s="32">
        <v>56.246000000000002</v>
      </c>
      <c r="L189" s="35">
        <v>104.56699999999999</v>
      </c>
      <c r="M189" s="38">
        <v>119960</v>
      </c>
      <c r="N189" s="45">
        <v>82.031800000000004</v>
      </c>
      <c r="O189" s="37"/>
      <c r="P189" s="12">
        <v>41791</v>
      </c>
      <c r="Q189" s="13">
        <v>1.3594999999999999</v>
      </c>
      <c r="S189" s="19">
        <v>31564</v>
      </c>
      <c r="T189" s="23">
        <v>0.87559991046246088</v>
      </c>
    </row>
    <row r="190" spans="1:20" x14ac:dyDescent="0.25">
      <c r="A190" s="4">
        <v>34151</v>
      </c>
      <c r="B190" s="5">
        <v>9526.2999999999993</v>
      </c>
      <c r="C190" s="6">
        <v>6134.8</v>
      </c>
      <c r="D190" s="5">
        <v>1323.1</v>
      </c>
      <c r="E190" s="7">
        <v>2245.1</v>
      </c>
      <c r="F190" s="10">
        <v>72.474999999999994</v>
      </c>
      <c r="G190" s="30">
        <v>89.638000000000005</v>
      </c>
      <c r="H190" s="27">
        <v>5.62</v>
      </c>
      <c r="I190" s="29">
        <v>3.06</v>
      </c>
      <c r="K190" s="32">
        <v>56.316000000000003</v>
      </c>
      <c r="L190" s="35">
        <v>104.595</v>
      </c>
      <c r="M190" s="38">
        <v>120626</v>
      </c>
      <c r="N190" s="45">
        <v>84.235299999999995</v>
      </c>
      <c r="O190" s="37"/>
      <c r="P190" s="12">
        <v>41821</v>
      </c>
      <c r="Q190" s="13">
        <v>1.3532999999999999</v>
      </c>
      <c r="S190" s="19">
        <v>31594</v>
      </c>
      <c r="T190" s="23">
        <v>0.90896849932611368</v>
      </c>
    </row>
    <row r="191" spans="1:20" x14ac:dyDescent="0.25">
      <c r="A191" s="4">
        <v>34243</v>
      </c>
      <c r="B191" s="5">
        <v>9653.5</v>
      </c>
      <c r="C191" s="6">
        <v>6189.1</v>
      </c>
      <c r="D191" s="5">
        <v>1392.5</v>
      </c>
      <c r="E191" s="7">
        <v>2250</v>
      </c>
      <c r="F191" s="10">
        <v>72.852999999999994</v>
      </c>
      <c r="G191" s="30">
        <v>89.097999999999999</v>
      </c>
      <c r="H191" s="27">
        <v>5.61</v>
      </c>
      <c r="I191" s="29">
        <v>2.99</v>
      </c>
      <c r="K191" s="32">
        <v>56.819000000000003</v>
      </c>
      <c r="L191" s="35">
        <v>104.67700000000001</v>
      </c>
      <c r="M191" s="38">
        <v>121152</v>
      </c>
      <c r="N191" s="45">
        <v>86.549300000000002</v>
      </c>
      <c r="O191" s="37"/>
      <c r="P191" s="12">
        <v>41852</v>
      </c>
      <c r="Q191" s="13">
        <v>1.3314999999999999</v>
      </c>
      <c r="S191" s="19">
        <v>31625</v>
      </c>
      <c r="T191" s="23">
        <v>0.94846395422142415</v>
      </c>
    </row>
    <row r="192" spans="1:20" x14ac:dyDescent="0.25">
      <c r="A192" s="4">
        <v>34335</v>
      </c>
      <c r="B192" s="5">
        <v>9748.2000000000007</v>
      </c>
      <c r="C192" s="6">
        <v>6260.1</v>
      </c>
      <c r="D192" s="5">
        <v>1446.2</v>
      </c>
      <c r="E192" s="7">
        <v>2222.1</v>
      </c>
      <c r="F192" s="10">
        <v>73.206000000000003</v>
      </c>
      <c r="G192" s="30">
        <v>88.983999999999995</v>
      </c>
      <c r="H192" s="27">
        <v>6.07</v>
      </c>
      <c r="I192" s="29">
        <v>3.21</v>
      </c>
      <c r="K192" s="32">
        <v>56.554000000000002</v>
      </c>
      <c r="L192" s="35">
        <v>104.381</v>
      </c>
      <c r="M192" s="38">
        <v>121994</v>
      </c>
      <c r="N192" s="45">
        <v>90.616500000000002</v>
      </c>
      <c r="O192" s="37"/>
      <c r="P192" s="12">
        <v>41883</v>
      </c>
      <c r="Q192" s="13">
        <v>1.2888999999999999</v>
      </c>
      <c r="S192" s="19">
        <v>31656</v>
      </c>
      <c r="T192" s="23">
        <v>0.95803454322801795</v>
      </c>
    </row>
    <row r="193" spans="1:20" x14ac:dyDescent="0.25">
      <c r="A193" s="4">
        <v>34425</v>
      </c>
      <c r="B193" s="5">
        <v>9881.4</v>
      </c>
      <c r="C193" s="6">
        <v>6308.6</v>
      </c>
      <c r="D193" s="5">
        <v>1517.1</v>
      </c>
      <c r="E193" s="7">
        <v>2235.1</v>
      </c>
      <c r="F193" s="10">
        <v>73.570999999999998</v>
      </c>
      <c r="G193" s="30">
        <v>89.94</v>
      </c>
      <c r="H193" s="27">
        <v>7.08</v>
      </c>
      <c r="I193" s="29">
        <v>3.94</v>
      </c>
      <c r="K193" s="32">
        <v>57.006</v>
      </c>
      <c r="L193" s="35">
        <v>105.102</v>
      </c>
      <c r="M193" s="38">
        <v>122596</v>
      </c>
      <c r="N193" s="45">
        <v>91.797499999999999</v>
      </c>
      <c r="O193" s="37"/>
      <c r="P193" s="12">
        <v>41913</v>
      </c>
      <c r="Q193" s="13">
        <v>1.2677</v>
      </c>
      <c r="S193" s="19">
        <v>31686</v>
      </c>
      <c r="T193" s="23">
        <v>0.97523187235103403</v>
      </c>
    </row>
    <row r="194" spans="1:20" x14ac:dyDescent="0.25">
      <c r="A194" s="4">
        <v>34516</v>
      </c>
      <c r="B194" s="5">
        <v>9939.7000000000007</v>
      </c>
      <c r="C194" s="6">
        <v>6357.5</v>
      </c>
      <c r="D194" s="5">
        <v>1492.2</v>
      </c>
      <c r="E194" s="7">
        <v>2272.6999999999998</v>
      </c>
      <c r="F194" s="10">
        <v>73.968999999999994</v>
      </c>
      <c r="G194" s="30">
        <v>91.346999999999994</v>
      </c>
      <c r="H194" s="27">
        <v>7.33</v>
      </c>
      <c r="I194" s="29">
        <v>4.49</v>
      </c>
      <c r="K194" s="32">
        <v>56.954000000000001</v>
      </c>
      <c r="L194" s="35">
        <v>105.166</v>
      </c>
      <c r="M194" s="38">
        <v>123245</v>
      </c>
      <c r="N194" s="45">
        <v>90.563900000000004</v>
      </c>
      <c r="O194" s="37"/>
      <c r="P194" s="12">
        <v>41944</v>
      </c>
      <c r="Q194" s="13">
        <v>1.2473000000000001</v>
      </c>
      <c r="S194" s="19">
        <v>31717</v>
      </c>
      <c r="T194" s="23">
        <v>0.96617473694610412</v>
      </c>
    </row>
    <row r="195" spans="1:20" x14ac:dyDescent="0.25">
      <c r="A195" s="4">
        <v>34608</v>
      </c>
      <c r="B195" s="5">
        <v>10052.5</v>
      </c>
      <c r="C195" s="6">
        <v>6425.9</v>
      </c>
      <c r="D195" s="5">
        <v>1553.5</v>
      </c>
      <c r="E195" s="7">
        <v>2252.1999999999998</v>
      </c>
      <c r="F195" s="10">
        <v>74.376000000000005</v>
      </c>
      <c r="G195" s="30">
        <v>91.622</v>
      </c>
      <c r="H195" s="27">
        <v>7.84</v>
      </c>
      <c r="I195" s="29">
        <v>5.17</v>
      </c>
      <c r="J195" s="31">
        <f>AVERAGE(T289:T291)</f>
        <v>1.2673272061804266</v>
      </c>
      <c r="K195" s="32">
        <v>57.295999999999999</v>
      </c>
      <c r="L195" s="35">
        <v>105.161</v>
      </c>
      <c r="M195" s="38">
        <v>124450</v>
      </c>
      <c r="N195" s="45">
        <v>90.517399999999995</v>
      </c>
      <c r="O195" s="37"/>
      <c r="P195" s="12">
        <v>41974</v>
      </c>
      <c r="Q195" s="13">
        <v>1.2329000000000001</v>
      </c>
      <c r="S195" s="19">
        <v>31747</v>
      </c>
      <c r="T195" s="23">
        <v>0.98381665995975798</v>
      </c>
    </row>
    <row r="196" spans="1:20" x14ac:dyDescent="0.25">
      <c r="A196" s="4">
        <v>34700</v>
      </c>
      <c r="B196" s="5">
        <v>10086.9</v>
      </c>
      <c r="C196" s="6">
        <v>6442.9</v>
      </c>
      <c r="D196" s="5">
        <v>1570.3</v>
      </c>
      <c r="E196" s="7">
        <v>2256.8000000000002</v>
      </c>
      <c r="F196" s="10">
        <v>74.802999999999997</v>
      </c>
      <c r="G196" s="30">
        <v>92.766000000000005</v>
      </c>
      <c r="H196" s="27">
        <v>7.48</v>
      </c>
      <c r="I196" s="29">
        <v>5.81</v>
      </c>
      <c r="J196" s="31">
        <v>1.3236953536941696</v>
      </c>
      <c r="K196" s="32">
        <v>57.49</v>
      </c>
      <c r="L196" s="35">
        <v>104.98099999999999</v>
      </c>
      <c r="M196" s="38">
        <v>124849</v>
      </c>
      <c r="N196" s="45">
        <v>93.484200000000001</v>
      </c>
      <c r="O196" s="37"/>
      <c r="P196" s="12">
        <v>42005</v>
      </c>
      <c r="Q196" s="13">
        <v>1.1615</v>
      </c>
      <c r="S196" s="19">
        <v>31778</v>
      </c>
      <c r="T196" s="23">
        <v>1.0517463540546348</v>
      </c>
    </row>
    <row r="197" spans="1:20" x14ac:dyDescent="0.25">
      <c r="A197" s="4">
        <v>34790</v>
      </c>
      <c r="B197" s="5">
        <v>10122.1</v>
      </c>
      <c r="C197" s="6">
        <v>6500.7</v>
      </c>
      <c r="D197" s="5">
        <v>1537.7</v>
      </c>
      <c r="E197" s="7">
        <v>2268.6</v>
      </c>
      <c r="F197" s="10">
        <v>75.132000000000005</v>
      </c>
      <c r="G197" s="30">
        <v>93.81</v>
      </c>
      <c r="H197" s="27">
        <v>6.62</v>
      </c>
      <c r="I197" s="29">
        <v>6.02</v>
      </c>
      <c r="J197" s="31">
        <v>1.3997878520479412</v>
      </c>
      <c r="K197" s="32">
        <v>57.872999999999998</v>
      </c>
      <c r="L197" s="35">
        <v>104.53100000000001</v>
      </c>
      <c r="M197" s="38">
        <v>124629</v>
      </c>
      <c r="N197" s="45">
        <v>90.198499999999996</v>
      </c>
      <c r="O197" s="37"/>
      <c r="P197" s="12">
        <v>42036</v>
      </c>
      <c r="Q197" s="13">
        <v>1.135</v>
      </c>
      <c r="S197" s="19">
        <v>31809</v>
      </c>
      <c r="T197" s="23">
        <v>1.0723326498163268</v>
      </c>
    </row>
    <row r="198" spans="1:20" x14ac:dyDescent="0.25">
      <c r="A198" s="4">
        <v>34881</v>
      </c>
      <c r="B198" s="5">
        <v>10208.799999999999</v>
      </c>
      <c r="C198" s="6">
        <v>6560.3</v>
      </c>
      <c r="D198" s="5">
        <v>1528.6</v>
      </c>
      <c r="E198" s="7">
        <v>2262.4</v>
      </c>
      <c r="F198" s="10">
        <v>75.489000000000004</v>
      </c>
      <c r="G198" s="30">
        <v>93.054000000000002</v>
      </c>
      <c r="H198" s="27">
        <v>6.32</v>
      </c>
      <c r="I198" s="29">
        <v>5.8</v>
      </c>
      <c r="J198" s="31">
        <v>1.3669856660196906</v>
      </c>
      <c r="K198" s="32">
        <v>58.207999999999998</v>
      </c>
      <c r="L198" s="35">
        <v>105.066</v>
      </c>
      <c r="M198" s="38">
        <v>124934</v>
      </c>
      <c r="N198" s="45">
        <v>92.224500000000006</v>
      </c>
      <c r="O198" s="37"/>
      <c r="P198" s="12">
        <v>42064</v>
      </c>
      <c r="Q198" s="13">
        <v>1.0819000000000001</v>
      </c>
      <c r="S198" s="19">
        <v>31837</v>
      </c>
      <c r="T198" s="23">
        <v>1.0655557177880679</v>
      </c>
    </row>
    <row r="199" spans="1:20" x14ac:dyDescent="0.25">
      <c r="A199" s="4">
        <v>34973</v>
      </c>
      <c r="B199" s="5">
        <v>10281.200000000001</v>
      </c>
      <c r="C199" s="6">
        <v>6606.4</v>
      </c>
      <c r="D199" s="5">
        <v>1566.7</v>
      </c>
      <c r="E199" s="7">
        <v>2242.1</v>
      </c>
      <c r="F199" s="10">
        <v>75.861000000000004</v>
      </c>
      <c r="G199" s="30">
        <v>92.096000000000004</v>
      </c>
      <c r="H199" s="27">
        <v>5.89</v>
      </c>
      <c r="I199" s="29">
        <v>5.72</v>
      </c>
      <c r="J199" s="31">
        <v>1.3735031510125246</v>
      </c>
      <c r="K199" s="32">
        <v>58.793999999999997</v>
      </c>
      <c r="L199" s="35">
        <v>104.85</v>
      </c>
      <c r="M199" s="38">
        <v>125221</v>
      </c>
      <c r="N199" s="45">
        <v>94.704099999999997</v>
      </c>
      <c r="O199" s="37"/>
      <c r="P199" s="12">
        <v>42095</v>
      </c>
      <c r="Q199" s="13">
        <v>1.0822000000000001</v>
      </c>
      <c r="S199" s="19">
        <v>31868</v>
      </c>
      <c r="T199" s="23">
        <v>1.0794941605033659</v>
      </c>
    </row>
    <row r="200" spans="1:20" x14ac:dyDescent="0.25">
      <c r="A200" s="4">
        <v>35065</v>
      </c>
      <c r="B200" s="5">
        <v>10348.700000000001</v>
      </c>
      <c r="C200" s="6">
        <v>6667.7</v>
      </c>
      <c r="D200" s="5">
        <v>1590.6</v>
      </c>
      <c r="E200" s="7">
        <v>2246.8000000000002</v>
      </c>
      <c r="F200" s="10">
        <v>76.272000000000006</v>
      </c>
      <c r="G200" s="30">
        <v>91.759</v>
      </c>
      <c r="H200" s="27">
        <v>5.91</v>
      </c>
      <c r="I200" s="29">
        <v>5.36</v>
      </c>
      <c r="J200" s="31">
        <v>1.3311207904895619</v>
      </c>
      <c r="K200" s="32">
        <v>59.667000000000002</v>
      </c>
      <c r="L200" s="35">
        <v>103.98</v>
      </c>
      <c r="M200" s="38">
        <v>125542</v>
      </c>
      <c r="N200" s="45">
        <v>96.553399999999996</v>
      </c>
      <c r="O200" s="37"/>
      <c r="P200" s="12">
        <v>42125</v>
      </c>
      <c r="Q200" s="13">
        <v>1.1167</v>
      </c>
      <c r="S200" s="19">
        <v>31898</v>
      </c>
      <c r="T200" s="23">
        <v>1.0938020916056139</v>
      </c>
    </row>
    <row r="201" spans="1:20" x14ac:dyDescent="0.25">
      <c r="A201" s="4">
        <v>35156</v>
      </c>
      <c r="B201" s="5">
        <v>10529.4</v>
      </c>
      <c r="C201" s="6">
        <v>6740.1</v>
      </c>
      <c r="D201" s="5">
        <v>1667.7</v>
      </c>
      <c r="E201" s="7">
        <v>2282.8000000000002</v>
      </c>
      <c r="F201" s="10">
        <v>76.561999999999998</v>
      </c>
      <c r="G201" s="30">
        <v>91.09</v>
      </c>
      <c r="H201" s="27">
        <v>6.72</v>
      </c>
      <c r="I201" s="29">
        <v>5.24</v>
      </c>
      <c r="J201" s="31">
        <v>1.2854041206164402</v>
      </c>
      <c r="K201" s="32">
        <v>60.308999999999997</v>
      </c>
      <c r="L201" s="35">
        <v>104.14700000000001</v>
      </c>
      <c r="M201" s="38">
        <v>126280</v>
      </c>
      <c r="N201" s="45">
        <v>97.3523</v>
      </c>
      <c r="O201" s="37"/>
      <c r="P201" s="12">
        <v>42156</v>
      </c>
      <c r="Q201" s="13">
        <v>1.1226</v>
      </c>
      <c r="S201" s="19">
        <v>31929</v>
      </c>
      <c r="T201" s="23">
        <v>1.0752804002419034</v>
      </c>
    </row>
    <row r="202" spans="1:20" x14ac:dyDescent="0.25">
      <c r="A202" s="4">
        <v>35247</v>
      </c>
      <c r="B202" s="5">
        <v>10626.8</v>
      </c>
      <c r="C202" s="6">
        <v>6780.7</v>
      </c>
      <c r="D202" s="5">
        <v>1744.5</v>
      </c>
      <c r="E202" s="7">
        <v>2285.1999999999998</v>
      </c>
      <c r="F202" s="10">
        <v>76.778000000000006</v>
      </c>
      <c r="G202" s="30">
        <v>89.87</v>
      </c>
      <c r="H202" s="27">
        <v>6.78</v>
      </c>
      <c r="I202" s="29">
        <v>5.31</v>
      </c>
      <c r="J202" s="31">
        <v>1.3059569761165706</v>
      </c>
      <c r="K202" s="32">
        <v>60.795000000000002</v>
      </c>
      <c r="L202" s="35">
        <v>104.295</v>
      </c>
      <c r="M202" s="38">
        <v>127218</v>
      </c>
      <c r="N202" s="45">
        <v>97.578299999999999</v>
      </c>
      <c r="O202" s="37"/>
      <c r="P202" s="12">
        <v>42186</v>
      </c>
      <c r="Q202" s="13">
        <v>1.0996999999999999</v>
      </c>
      <c r="S202" s="19">
        <v>31959</v>
      </c>
      <c r="T202" s="23">
        <v>1.0582336976517681</v>
      </c>
    </row>
    <row r="203" spans="1:20" x14ac:dyDescent="0.25">
      <c r="A203" s="4">
        <v>35339</v>
      </c>
      <c r="B203" s="5">
        <v>10739.1</v>
      </c>
      <c r="C203" s="6">
        <v>6834</v>
      </c>
      <c r="D203" s="5">
        <v>1743.9</v>
      </c>
      <c r="E203" s="7">
        <v>2301.9</v>
      </c>
      <c r="F203" s="10">
        <v>77.168000000000006</v>
      </c>
      <c r="G203" s="30">
        <v>89.68</v>
      </c>
      <c r="H203" s="27">
        <v>6.34</v>
      </c>
      <c r="I203" s="29">
        <v>5.28</v>
      </c>
      <c r="J203" s="31">
        <v>1.2779144391582318</v>
      </c>
      <c r="K203" s="32">
        <v>61.078000000000003</v>
      </c>
      <c r="L203" s="35">
        <v>104.58199999999999</v>
      </c>
      <c r="M203" s="38">
        <v>127840</v>
      </c>
      <c r="N203" s="45">
        <v>98.344300000000004</v>
      </c>
      <c r="O203" s="37"/>
      <c r="P203" s="12">
        <v>42217</v>
      </c>
      <c r="Q203" s="13">
        <v>1.1135999999999999</v>
      </c>
      <c r="S203" s="19">
        <v>31990</v>
      </c>
      <c r="T203" s="23">
        <v>1.0541839702473983</v>
      </c>
    </row>
    <row r="204" spans="1:20" x14ac:dyDescent="0.25">
      <c r="A204" s="4">
        <v>35431</v>
      </c>
      <c r="B204" s="5">
        <v>10820.9</v>
      </c>
      <c r="C204" s="6">
        <v>6906.1</v>
      </c>
      <c r="D204" s="5">
        <v>1781.6</v>
      </c>
      <c r="E204" s="7">
        <v>2301.3000000000002</v>
      </c>
      <c r="F204" s="10">
        <v>77.647000000000006</v>
      </c>
      <c r="G204" s="30">
        <v>88.971999999999994</v>
      </c>
      <c r="H204" s="27">
        <v>6.56</v>
      </c>
      <c r="I204" s="29">
        <v>5.28</v>
      </c>
      <c r="J204" s="31">
        <v>1.1802774134473748</v>
      </c>
      <c r="K204" s="32">
        <v>61.628999999999998</v>
      </c>
      <c r="L204" s="35">
        <v>104.91800000000001</v>
      </c>
      <c r="M204" s="38">
        <v>128496</v>
      </c>
      <c r="N204" s="45">
        <v>101.5021</v>
      </c>
      <c r="O204" s="37"/>
      <c r="P204" s="12">
        <v>42248</v>
      </c>
      <c r="Q204" s="13">
        <v>1.1229</v>
      </c>
      <c r="S204" s="19">
        <v>32021</v>
      </c>
      <c r="T204" s="23">
        <v>1.0785417006727684</v>
      </c>
    </row>
    <row r="205" spans="1:20" x14ac:dyDescent="0.25">
      <c r="A205" s="4">
        <v>35521</v>
      </c>
      <c r="B205" s="5">
        <v>10984.2</v>
      </c>
      <c r="C205" s="6">
        <v>6937.4</v>
      </c>
      <c r="D205" s="5">
        <v>1880</v>
      </c>
      <c r="E205" s="7">
        <v>2325.3000000000002</v>
      </c>
      <c r="F205" s="10">
        <v>77.856999999999999</v>
      </c>
      <c r="G205" s="30">
        <v>86.757999999999996</v>
      </c>
      <c r="H205" s="27">
        <v>6.7</v>
      </c>
      <c r="I205" s="29">
        <v>5.52</v>
      </c>
      <c r="J205" s="31">
        <v>1.1405926683363676</v>
      </c>
      <c r="K205" s="32">
        <v>62.104999999999997</v>
      </c>
      <c r="L205" s="35">
        <v>104.952</v>
      </c>
      <c r="M205" s="38">
        <v>129340</v>
      </c>
      <c r="N205" s="45">
        <v>102.663</v>
      </c>
      <c r="O205" s="37"/>
      <c r="P205" s="12">
        <v>42278</v>
      </c>
      <c r="Q205" s="13">
        <v>1.1228</v>
      </c>
      <c r="S205" s="19">
        <v>32051</v>
      </c>
      <c r="T205" s="23">
        <v>1.086208774852826</v>
      </c>
    </row>
    <row r="206" spans="1:20" x14ac:dyDescent="0.25">
      <c r="A206" s="4">
        <v>35612</v>
      </c>
      <c r="B206" s="5">
        <v>11124</v>
      </c>
      <c r="C206" s="6">
        <v>7056.1</v>
      </c>
      <c r="D206" s="5">
        <v>1913.6</v>
      </c>
      <c r="E206" s="7">
        <v>2329</v>
      </c>
      <c r="F206" s="10">
        <v>78.135000000000005</v>
      </c>
      <c r="G206" s="30">
        <v>86.248999999999995</v>
      </c>
      <c r="H206" s="27">
        <v>6.24</v>
      </c>
      <c r="I206" s="29">
        <v>5.53</v>
      </c>
      <c r="J206" s="31">
        <v>1.0827269844094649</v>
      </c>
      <c r="K206" s="32">
        <v>62.704999999999998</v>
      </c>
      <c r="L206" s="35">
        <v>105.08499999999999</v>
      </c>
      <c r="M206" s="38">
        <v>129950</v>
      </c>
      <c r="N206" s="45">
        <v>104.7132</v>
      </c>
      <c r="O206" s="37"/>
      <c r="P206" s="12">
        <v>42309</v>
      </c>
      <c r="Q206" s="13">
        <v>1.0727</v>
      </c>
      <c r="S206" s="19">
        <v>32082</v>
      </c>
      <c r="T206" s="23">
        <v>1.1627296355745784</v>
      </c>
    </row>
    <row r="207" spans="1:20" x14ac:dyDescent="0.25">
      <c r="A207" s="4">
        <v>35704</v>
      </c>
      <c r="B207" s="5">
        <v>11210.3</v>
      </c>
      <c r="C207" s="6">
        <v>7139.9</v>
      </c>
      <c r="D207" s="5">
        <v>1940.7</v>
      </c>
      <c r="E207" s="7">
        <v>2332.5</v>
      </c>
      <c r="F207" s="10">
        <v>78.394999999999996</v>
      </c>
      <c r="G207" s="30">
        <v>85.527000000000001</v>
      </c>
      <c r="H207" s="27">
        <v>5.91</v>
      </c>
      <c r="I207" s="29">
        <v>5.51</v>
      </c>
      <c r="J207" s="31">
        <v>1.1138007496753222</v>
      </c>
      <c r="K207" s="32">
        <v>63.847000000000001</v>
      </c>
      <c r="L207" s="35">
        <v>104.907</v>
      </c>
      <c r="M207" s="38">
        <v>130504</v>
      </c>
      <c r="N207" s="45">
        <v>108.8391</v>
      </c>
      <c r="O207" s="37"/>
      <c r="P207" s="12">
        <v>42339</v>
      </c>
      <c r="Q207" s="13">
        <v>1.0889</v>
      </c>
      <c r="S207" s="19">
        <v>32112</v>
      </c>
      <c r="T207" s="23">
        <v>1.19732324456688</v>
      </c>
    </row>
    <row r="208" spans="1:20" x14ac:dyDescent="0.25">
      <c r="A208" s="4">
        <v>35796</v>
      </c>
      <c r="B208" s="5">
        <v>11321.2</v>
      </c>
      <c r="C208" s="6">
        <v>7213.6</v>
      </c>
      <c r="D208" s="5">
        <v>2027.1</v>
      </c>
      <c r="E208" s="7">
        <v>2319</v>
      </c>
      <c r="F208" s="10">
        <v>78.522999999999996</v>
      </c>
      <c r="G208" s="30">
        <v>83.39</v>
      </c>
      <c r="H208" s="27">
        <v>5.59</v>
      </c>
      <c r="I208" s="29">
        <v>5.52</v>
      </c>
      <c r="J208" s="31">
        <v>1.075431130876529</v>
      </c>
      <c r="K208" s="32">
        <v>65.019000000000005</v>
      </c>
      <c r="L208" s="35">
        <v>104.884</v>
      </c>
      <c r="M208" s="38">
        <v>130782</v>
      </c>
      <c r="N208" s="45">
        <v>114.87220000000001</v>
      </c>
      <c r="O208" s="37"/>
      <c r="P208" s="12">
        <v>42370</v>
      </c>
      <c r="Q208" s="13">
        <v>1.0854999999999999</v>
      </c>
      <c r="S208" s="19">
        <v>32143</v>
      </c>
      <c r="T208" s="23">
        <v>1.1826979016750307</v>
      </c>
    </row>
    <row r="209" spans="1:20" x14ac:dyDescent="0.25">
      <c r="A209" s="4">
        <v>35886</v>
      </c>
      <c r="B209" s="5">
        <v>11431</v>
      </c>
      <c r="C209" s="6">
        <v>7341</v>
      </c>
      <c r="D209" s="5">
        <v>2013.4</v>
      </c>
      <c r="E209" s="7">
        <v>2366</v>
      </c>
      <c r="F209" s="10">
        <v>78.686999999999998</v>
      </c>
      <c r="G209" s="30">
        <v>82.016000000000005</v>
      </c>
      <c r="H209" s="27">
        <v>5.6</v>
      </c>
      <c r="I209" s="29">
        <v>5.5</v>
      </c>
      <c r="J209" s="31">
        <v>1.0904279024299148</v>
      </c>
      <c r="K209" s="32">
        <v>65.864000000000004</v>
      </c>
      <c r="L209" s="35">
        <v>104.67</v>
      </c>
      <c r="M209" s="38">
        <v>131259</v>
      </c>
      <c r="N209" s="45">
        <v>115.3747</v>
      </c>
      <c r="O209" s="37"/>
      <c r="P209" s="12">
        <v>42401</v>
      </c>
      <c r="Q209" s="13">
        <v>1.1092</v>
      </c>
      <c r="S209" s="19">
        <v>32174</v>
      </c>
      <c r="T209" s="23">
        <v>1.1528603124078978</v>
      </c>
    </row>
    <row r="210" spans="1:20" x14ac:dyDescent="0.25">
      <c r="A210" s="4">
        <v>35977</v>
      </c>
      <c r="B210" s="5">
        <v>11580.6</v>
      </c>
      <c r="C210" s="6">
        <v>7437.5</v>
      </c>
      <c r="D210" s="5">
        <v>2067.1999999999998</v>
      </c>
      <c r="E210" s="7">
        <v>2387.6</v>
      </c>
      <c r="F210" s="10">
        <v>78.980999999999995</v>
      </c>
      <c r="G210" s="30">
        <v>80.691999999999993</v>
      </c>
      <c r="H210" s="27">
        <v>5.2</v>
      </c>
      <c r="I210" s="29">
        <v>5.53</v>
      </c>
      <c r="J210" s="31">
        <v>1.1112407034757397</v>
      </c>
      <c r="K210" s="32">
        <v>66.896000000000001</v>
      </c>
      <c r="L210" s="35">
        <v>104.38800000000001</v>
      </c>
      <c r="M210" s="38">
        <v>131568</v>
      </c>
      <c r="N210" s="45">
        <v>118.49679999999999</v>
      </c>
      <c r="O210" s="37"/>
      <c r="P210" s="12">
        <v>42430</v>
      </c>
      <c r="Q210" s="13">
        <v>1.1133999999999999</v>
      </c>
      <c r="S210" s="19">
        <v>32203</v>
      </c>
      <c r="T210" s="23">
        <v>1.166265664877757</v>
      </c>
    </row>
    <row r="211" spans="1:20" x14ac:dyDescent="0.25">
      <c r="A211" s="4">
        <v>36069</v>
      </c>
      <c r="B211" s="5">
        <v>11770.7</v>
      </c>
      <c r="C211" s="6">
        <v>7546.8</v>
      </c>
      <c r="D211" s="5">
        <v>2125.5</v>
      </c>
      <c r="E211" s="7">
        <v>2409.4</v>
      </c>
      <c r="F211" s="10">
        <v>79.227999999999994</v>
      </c>
      <c r="G211" s="30">
        <v>80.361999999999995</v>
      </c>
      <c r="H211" s="27">
        <v>4.67</v>
      </c>
      <c r="I211" s="29">
        <v>4.8600000000000003</v>
      </c>
      <c r="J211" s="31">
        <v>1.1758568410950156</v>
      </c>
      <c r="K211" s="32">
        <v>67.162000000000006</v>
      </c>
      <c r="L211" s="35">
        <v>105.29900000000001</v>
      </c>
      <c r="M211" s="38">
        <v>132294</v>
      </c>
      <c r="N211" s="45">
        <v>114.8086</v>
      </c>
      <c r="O211" s="37"/>
      <c r="P211" s="12">
        <v>42461</v>
      </c>
      <c r="Q211" s="13">
        <v>1.1346000000000001</v>
      </c>
      <c r="S211" s="19">
        <v>32234</v>
      </c>
      <c r="T211" s="23">
        <v>1.1704533333333325</v>
      </c>
    </row>
    <row r="212" spans="1:20" x14ac:dyDescent="0.25">
      <c r="A212" s="4">
        <v>36161</v>
      </c>
      <c r="B212" s="5">
        <v>11864.7</v>
      </c>
      <c r="C212" s="6">
        <v>7618.7</v>
      </c>
      <c r="D212" s="5">
        <v>2186.1</v>
      </c>
      <c r="E212" s="7">
        <v>2418.1</v>
      </c>
      <c r="F212" s="10">
        <v>79.623999999999995</v>
      </c>
      <c r="G212" s="30">
        <v>80.043999999999997</v>
      </c>
      <c r="H212" s="27">
        <v>4.9800000000000004</v>
      </c>
      <c r="I212" s="29">
        <v>4.7300000000000004</v>
      </c>
      <c r="J212" s="31">
        <v>1.1226697277944175</v>
      </c>
      <c r="K212" s="32">
        <v>68.233000000000004</v>
      </c>
      <c r="L212" s="35">
        <v>105.13800000000001</v>
      </c>
      <c r="M212" s="38">
        <v>132943</v>
      </c>
      <c r="N212" s="45">
        <v>115.9957</v>
      </c>
      <c r="O212" s="37"/>
      <c r="P212" s="12">
        <v>42491</v>
      </c>
      <c r="Q212" s="13">
        <v>1.1312</v>
      </c>
      <c r="S212" s="19">
        <v>32264</v>
      </c>
      <c r="T212" s="23">
        <v>1.1549025804546789</v>
      </c>
    </row>
    <row r="213" spans="1:20" x14ac:dyDescent="0.25">
      <c r="A213" s="4">
        <v>36251</v>
      </c>
      <c r="B213" s="5">
        <v>11962.5</v>
      </c>
      <c r="C213" s="6">
        <v>7731.5</v>
      </c>
      <c r="D213" s="5">
        <v>2188</v>
      </c>
      <c r="E213" s="7">
        <v>2431.6999999999998</v>
      </c>
      <c r="F213" s="10">
        <v>79.891000000000005</v>
      </c>
      <c r="G213" s="30">
        <v>80.994</v>
      </c>
      <c r="H213" s="27">
        <v>5.54</v>
      </c>
      <c r="I213" s="29">
        <v>4.75</v>
      </c>
      <c r="J213" s="31">
        <v>1.0569316792046399</v>
      </c>
      <c r="K213" s="32">
        <v>68.39</v>
      </c>
      <c r="L213" s="35">
        <v>105.202</v>
      </c>
      <c r="M213" s="38">
        <v>133215</v>
      </c>
      <c r="N213" s="45">
        <v>116.91459999999999</v>
      </c>
      <c r="O213" s="37"/>
      <c r="P213" s="12">
        <v>42522</v>
      </c>
      <c r="Q213" s="13">
        <v>1.1232</v>
      </c>
      <c r="S213" s="19">
        <v>32295</v>
      </c>
      <c r="T213" s="23">
        <v>1.1125931622959204</v>
      </c>
    </row>
    <row r="214" spans="1:20" x14ac:dyDescent="0.25">
      <c r="A214" s="4">
        <v>36342</v>
      </c>
      <c r="B214" s="5">
        <v>12113.1</v>
      </c>
      <c r="C214" s="6">
        <v>7819.3</v>
      </c>
      <c r="D214" s="5">
        <v>2242.8000000000002</v>
      </c>
      <c r="E214" s="7">
        <v>2460.3000000000002</v>
      </c>
      <c r="F214" s="10">
        <v>80.180000000000007</v>
      </c>
      <c r="G214" s="30">
        <v>82.055999999999997</v>
      </c>
      <c r="H214" s="27">
        <v>5.88</v>
      </c>
      <c r="I214" s="29">
        <v>5.09</v>
      </c>
      <c r="J214" s="31">
        <v>1.049069937091023</v>
      </c>
      <c r="K214" s="32">
        <v>68.963999999999999</v>
      </c>
      <c r="L214" s="35">
        <v>105.316</v>
      </c>
      <c r="M214" s="38">
        <v>133571</v>
      </c>
      <c r="N214" s="45">
        <v>116.4128</v>
      </c>
      <c r="O214" s="37"/>
      <c r="P214" s="12">
        <v>42552</v>
      </c>
      <c r="Q214" s="13">
        <v>1.1054999999999999</v>
      </c>
      <c r="S214" s="19">
        <v>32325</v>
      </c>
      <c r="T214" s="23">
        <v>1.0591506119354481</v>
      </c>
    </row>
    <row r="215" spans="1:20" x14ac:dyDescent="0.25">
      <c r="A215" s="4">
        <v>36434</v>
      </c>
      <c r="B215" s="5">
        <v>12323.3</v>
      </c>
      <c r="C215" s="6">
        <v>7934.1</v>
      </c>
      <c r="D215" s="5">
        <v>2308.6</v>
      </c>
      <c r="E215" s="7">
        <v>2496.6999999999998</v>
      </c>
      <c r="F215" s="10">
        <v>80.546999999999997</v>
      </c>
      <c r="G215" s="30">
        <v>83.459000000000003</v>
      </c>
      <c r="H215" s="27">
        <v>6.14</v>
      </c>
      <c r="I215" s="29">
        <v>5.31</v>
      </c>
      <c r="J215" s="31">
        <v>1.0381346816206691</v>
      </c>
      <c r="K215" s="32">
        <v>70.412999999999997</v>
      </c>
      <c r="L215" s="35">
        <v>105.203</v>
      </c>
      <c r="M215" s="38">
        <v>134275</v>
      </c>
      <c r="N215" s="45">
        <v>115.3009</v>
      </c>
      <c r="O215" s="37"/>
      <c r="P215" s="12">
        <v>42583</v>
      </c>
      <c r="Q215" s="13">
        <v>1.1207</v>
      </c>
      <c r="S215" s="19">
        <v>32356</v>
      </c>
      <c r="T215" s="23">
        <v>1.0359255932203382</v>
      </c>
    </row>
    <row r="216" spans="1:20" x14ac:dyDescent="0.25">
      <c r="A216" s="4">
        <v>36526</v>
      </c>
      <c r="B216" s="5">
        <v>12359.1</v>
      </c>
      <c r="C216" s="6">
        <v>8054.9</v>
      </c>
      <c r="D216" s="5">
        <v>2287.8000000000002</v>
      </c>
      <c r="E216" s="7">
        <v>2476.1999999999998</v>
      </c>
      <c r="F216" s="10">
        <v>81.162999999999997</v>
      </c>
      <c r="G216" s="30">
        <v>85.341999999999999</v>
      </c>
      <c r="H216" s="27">
        <v>6.48</v>
      </c>
      <c r="I216" s="29">
        <v>5.68</v>
      </c>
      <c r="J216" s="31">
        <v>0.98695249248029804</v>
      </c>
      <c r="K216" s="32">
        <v>73.034999999999997</v>
      </c>
      <c r="L216" s="35">
        <v>104.91</v>
      </c>
      <c r="M216" s="38">
        <v>136619</v>
      </c>
      <c r="N216" s="45">
        <v>116.19540000000001</v>
      </c>
      <c r="O216" s="37"/>
      <c r="P216" s="12">
        <v>42614</v>
      </c>
      <c r="Q216" s="13">
        <v>1.1222000000000001</v>
      </c>
      <c r="S216" s="19">
        <v>32387</v>
      </c>
      <c r="T216" s="23">
        <v>1.0476899078637232</v>
      </c>
    </row>
    <row r="217" spans="1:20" x14ac:dyDescent="0.25">
      <c r="A217" s="4">
        <v>36617</v>
      </c>
      <c r="B217" s="5">
        <v>12592.5</v>
      </c>
      <c r="C217" s="6">
        <v>8132.2</v>
      </c>
      <c r="D217" s="5">
        <v>2424.5</v>
      </c>
      <c r="E217" s="7">
        <v>2506.4</v>
      </c>
      <c r="F217" s="10">
        <v>81.623000000000005</v>
      </c>
      <c r="G217" s="30">
        <v>85.617999999999995</v>
      </c>
      <c r="H217" s="27">
        <v>6.18</v>
      </c>
      <c r="I217" s="29">
        <v>6.27</v>
      </c>
      <c r="J217" s="31">
        <v>0.93375900765051334</v>
      </c>
      <c r="K217" s="32">
        <v>73.272999999999996</v>
      </c>
      <c r="L217" s="35">
        <v>104.66800000000001</v>
      </c>
      <c r="M217" s="38">
        <v>136947</v>
      </c>
      <c r="N217" s="45">
        <v>118.654</v>
      </c>
      <c r="O217" s="37"/>
      <c r="S217" s="19">
        <v>32417</v>
      </c>
      <c r="T217" s="23">
        <v>1.0767010845031646</v>
      </c>
    </row>
    <row r="218" spans="1:20" x14ac:dyDescent="0.25">
      <c r="A218" s="4">
        <v>36708</v>
      </c>
      <c r="B218" s="5">
        <v>12607.7</v>
      </c>
      <c r="C218" s="6">
        <v>8211.2999999999993</v>
      </c>
      <c r="D218" s="5">
        <v>2394.1</v>
      </c>
      <c r="E218" s="7">
        <v>2501.1999999999998</v>
      </c>
      <c r="F218" s="10">
        <v>82.152000000000001</v>
      </c>
      <c r="G218" s="30">
        <v>86.254999999999995</v>
      </c>
      <c r="H218" s="27">
        <v>5.89</v>
      </c>
      <c r="I218" s="29">
        <v>6.52</v>
      </c>
      <c r="J218" s="31">
        <v>0.90419602353651662</v>
      </c>
      <c r="K218" s="32">
        <v>74.748000000000005</v>
      </c>
      <c r="L218" s="35">
        <v>104.482</v>
      </c>
      <c r="M218" s="38">
        <v>136695</v>
      </c>
      <c r="N218" s="45">
        <v>120.04810000000001</v>
      </c>
      <c r="O218" s="37"/>
      <c r="S218" s="19">
        <v>32448</v>
      </c>
      <c r="T218" s="23">
        <v>1.1181907952661359</v>
      </c>
    </row>
    <row r="219" spans="1:20" x14ac:dyDescent="0.25">
      <c r="A219" s="4">
        <v>36800</v>
      </c>
      <c r="B219" s="5">
        <v>12679.3</v>
      </c>
      <c r="C219" s="6">
        <v>8284.4</v>
      </c>
      <c r="D219" s="5">
        <v>2395.6</v>
      </c>
      <c r="E219" s="7">
        <v>2509</v>
      </c>
      <c r="F219" s="10">
        <v>82.593000000000004</v>
      </c>
      <c r="G219" s="30">
        <v>86.683999999999997</v>
      </c>
      <c r="H219" s="27">
        <v>5.57</v>
      </c>
      <c r="I219" s="29">
        <v>6.47</v>
      </c>
      <c r="J219" s="31">
        <v>0.86866140965502281</v>
      </c>
      <c r="K219" s="32">
        <v>75.167000000000002</v>
      </c>
      <c r="L219" s="35">
        <v>104.116</v>
      </c>
      <c r="M219" s="38">
        <v>137341</v>
      </c>
      <c r="N219" s="45">
        <v>123.32559999999999</v>
      </c>
      <c r="O219" s="37"/>
      <c r="S219" s="19">
        <v>32478</v>
      </c>
      <c r="T219" s="23">
        <v>1.113543338647232</v>
      </c>
    </row>
    <row r="220" spans="1:20" x14ac:dyDescent="0.25">
      <c r="A220" s="4">
        <v>36892</v>
      </c>
      <c r="B220" s="5">
        <v>12643.3</v>
      </c>
      <c r="C220" s="6">
        <v>8319.4</v>
      </c>
      <c r="D220" s="5">
        <v>2285.3000000000002</v>
      </c>
      <c r="E220" s="7">
        <v>2546.3000000000002</v>
      </c>
      <c r="F220" s="10">
        <v>83.111999999999995</v>
      </c>
      <c r="G220" s="30">
        <v>86.239000000000004</v>
      </c>
      <c r="H220" s="27">
        <v>5.05</v>
      </c>
      <c r="I220" s="29">
        <v>5.59</v>
      </c>
      <c r="J220" s="31">
        <v>0.92213651883477521</v>
      </c>
      <c r="K220" s="32">
        <v>76.998999999999995</v>
      </c>
      <c r="L220" s="35">
        <v>103.53100000000001</v>
      </c>
      <c r="M220" s="38">
        <v>137724</v>
      </c>
      <c r="N220" s="45">
        <v>123.9851</v>
      </c>
      <c r="O220" s="37"/>
      <c r="S220" s="19">
        <v>32509</v>
      </c>
      <c r="T220" s="23">
        <v>1.06543962521109</v>
      </c>
    </row>
    <row r="221" spans="1:20" x14ac:dyDescent="0.25">
      <c r="A221" s="4">
        <v>36982</v>
      </c>
      <c r="B221" s="5">
        <v>12710.3</v>
      </c>
      <c r="C221" s="6">
        <v>8340.7999999999993</v>
      </c>
      <c r="D221" s="5">
        <v>2277.1</v>
      </c>
      <c r="E221" s="7">
        <v>2596.4</v>
      </c>
      <c r="F221" s="10">
        <v>83.698999999999998</v>
      </c>
      <c r="G221" s="30">
        <v>84.338999999999999</v>
      </c>
      <c r="H221" s="27">
        <v>5.27</v>
      </c>
      <c r="I221" s="29">
        <v>4.33</v>
      </c>
      <c r="J221" s="31">
        <v>0.87359358268071652</v>
      </c>
      <c r="K221" s="32">
        <v>77.197000000000003</v>
      </c>
      <c r="L221" s="35">
        <v>103.152</v>
      </c>
      <c r="M221" s="38">
        <v>137088</v>
      </c>
      <c r="N221" s="45">
        <v>126.7227</v>
      </c>
      <c r="O221" s="37"/>
      <c r="S221" s="19">
        <v>32540</v>
      </c>
      <c r="T221" s="23">
        <v>1.0569184112402044</v>
      </c>
    </row>
    <row r="222" spans="1:20" x14ac:dyDescent="0.25">
      <c r="A222" s="4">
        <v>37073</v>
      </c>
      <c r="B222" s="5">
        <v>12670.1</v>
      </c>
      <c r="C222" s="6">
        <v>8371.2000000000007</v>
      </c>
      <c r="D222" s="5">
        <v>2236.6</v>
      </c>
      <c r="E222" s="7">
        <v>2594.6</v>
      </c>
      <c r="F222" s="10">
        <v>83.972999999999999</v>
      </c>
      <c r="G222" s="30">
        <v>82.81</v>
      </c>
      <c r="H222" s="27">
        <v>4.9800000000000004</v>
      </c>
      <c r="I222" s="29">
        <v>3.5</v>
      </c>
      <c r="J222" s="31">
        <v>0.89141769003430416</v>
      </c>
      <c r="K222" s="32">
        <v>77.278999999999996</v>
      </c>
      <c r="L222" s="35">
        <v>102.809</v>
      </c>
      <c r="M222" s="38">
        <v>136719</v>
      </c>
      <c r="N222" s="45">
        <v>126.38849999999999</v>
      </c>
      <c r="O222" s="37"/>
      <c r="S222" s="19">
        <v>32568</v>
      </c>
      <c r="T222" s="23">
        <v>1.0466806807235354</v>
      </c>
    </row>
    <row r="223" spans="1:20" x14ac:dyDescent="0.25">
      <c r="A223" s="4">
        <v>37165</v>
      </c>
      <c r="B223" s="5">
        <v>12705.3</v>
      </c>
      <c r="C223" s="6">
        <v>8499.1</v>
      </c>
      <c r="D223" s="5">
        <v>2126.9</v>
      </c>
      <c r="E223" s="7">
        <v>2632.4</v>
      </c>
      <c r="F223" s="10">
        <v>84.227000000000004</v>
      </c>
      <c r="G223" s="30">
        <v>80.599999999999994</v>
      </c>
      <c r="H223" s="27">
        <v>4.7699999999999996</v>
      </c>
      <c r="I223" s="29">
        <v>2.13</v>
      </c>
      <c r="J223" s="31">
        <v>0.89483351546200307</v>
      </c>
      <c r="K223" s="32">
        <v>77.951999999999998</v>
      </c>
      <c r="L223" s="35">
        <v>102.58</v>
      </c>
      <c r="M223" s="38">
        <v>136226</v>
      </c>
      <c r="N223" s="45">
        <v>127.1384</v>
      </c>
      <c r="O223" s="37"/>
      <c r="S223" s="19">
        <v>32599</v>
      </c>
      <c r="T223" s="23">
        <v>1.0460648874150924</v>
      </c>
    </row>
    <row r="224" spans="1:20" x14ac:dyDescent="0.25">
      <c r="A224" s="4">
        <v>37257</v>
      </c>
      <c r="B224" s="5">
        <v>12822.3</v>
      </c>
      <c r="C224" s="6">
        <v>8524.6</v>
      </c>
      <c r="D224" s="5">
        <v>2202.8000000000002</v>
      </c>
      <c r="E224" s="7">
        <v>2671.3</v>
      </c>
      <c r="F224" s="10">
        <v>84.497</v>
      </c>
      <c r="G224" s="30">
        <v>80.364999999999995</v>
      </c>
      <c r="H224" s="27">
        <v>5.08</v>
      </c>
      <c r="I224" s="29">
        <v>1.73</v>
      </c>
      <c r="J224" s="31">
        <v>0.87683333333333335</v>
      </c>
      <c r="K224" s="32">
        <v>78.364000000000004</v>
      </c>
      <c r="L224" s="35">
        <v>102.608</v>
      </c>
      <c r="M224" s="38">
        <v>136105</v>
      </c>
      <c r="N224" s="45">
        <v>129.19280000000001</v>
      </c>
      <c r="O224" s="37"/>
      <c r="S224" s="19">
        <v>32629</v>
      </c>
      <c r="T224" s="23">
        <v>1.0049984687323357</v>
      </c>
    </row>
    <row r="225" spans="1:20" x14ac:dyDescent="0.25">
      <c r="A225" s="4">
        <v>37347</v>
      </c>
      <c r="B225" s="5">
        <v>12893</v>
      </c>
      <c r="C225" s="6">
        <v>8568.1</v>
      </c>
      <c r="D225" s="5">
        <v>2224.9</v>
      </c>
      <c r="E225" s="7">
        <v>2696.9</v>
      </c>
      <c r="F225" s="10">
        <v>84.811999999999998</v>
      </c>
      <c r="G225" s="30">
        <v>82.171999999999997</v>
      </c>
      <c r="H225" s="27">
        <v>5.0999999999999996</v>
      </c>
      <c r="I225" s="29">
        <v>1.75</v>
      </c>
      <c r="J225" s="31">
        <v>0.91970000000000007</v>
      </c>
      <c r="K225" s="32">
        <v>79.052000000000007</v>
      </c>
      <c r="L225" s="35">
        <v>103.05</v>
      </c>
      <c r="M225" s="38">
        <v>136360</v>
      </c>
      <c r="N225" s="45">
        <v>127.0476</v>
      </c>
      <c r="O225" s="37"/>
      <c r="S225" s="19">
        <v>32660</v>
      </c>
      <c r="T225" s="23">
        <v>0.98834075496487861</v>
      </c>
    </row>
    <row r="226" spans="1:20" x14ac:dyDescent="0.25">
      <c r="A226" s="4">
        <v>37438</v>
      </c>
      <c r="B226" s="5">
        <v>12955.8</v>
      </c>
      <c r="C226" s="6">
        <v>8628</v>
      </c>
      <c r="D226" s="5">
        <v>2224.6</v>
      </c>
      <c r="E226" s="7">
        <v>2717.8</v>
      </c>
      <c r="F226" s="10">
        <v>85.19</v>
      </c>
      <c r="G226" s="30">
        <v>82.581000000000003</v>
      </c>
      <c r="H226" s="27">
        <v>4.26</v>
      </c>
      <c r="I226" s="29">
        <v>1.74</v>
      </c>
      <c r="J226" s="31">
        <v>0.98406666666666665</v>
      </c>
      <c r="K226" s="32">
        <v>79.435000000000002</v>
      </c>
      <c r="L226" s="35">
        <v>102.837</v>
      </c>
      <c r="M226" s="38">
        <v>136807</v>
      </c>
      <c r="N226" s="45">
        <v>125.06740000000001</v>
      </c>
      <c r="O226" s="37"/>
      <c r="S226" s="19">
        <v>32690</v>
      </c>
      <c r="T226" s="23">
        <v>1.0347746256811801</v>
      </c>
    </row>
    <row r="227" spans="1:20" x14ac:dyDescent="0.25">
      <c r="A227" s="4">
        <v>37530</v>
      </c>
      <c r="B227" s="5">
        <v>12964</v>
      </c>
      <c r="C227" s="6">
        <v>8674.4</v>
      </c>
      <c r="D227" s="5">
        <v>2220.6999999999998</v>
      </c>
      <c r="E227" s="7">
        <v>2737.1</v>
      </c>
      <c r="F227" s="10">
        <v>85.650999999999996</v>
      </c>
      <c r="G227" s="30">
        <v>83.108999999999995</v>
      </c>
      <c r="H227" s="27">
        <v>4.01</v>
      </c>
      <c r="I227" s="29">
        <v>1.44</v>
      </c>
      <c r="J227" s="31">
        <v>1.0006333333333333</v>
      </c>
      <c r="K227" s="32">
        <v>79.641999999999996</v>
      </c>
      <c r="L227" s="35">
        <v>102.774</v>
      </c>
      <c r="M227" s="38">
        <v>136652</v>
      </c>
      <c r="N227" s="45">
        <v>125.99460000000001</v>
      </c>
      <c r="O227" s="37"/>
      <c r="S227" s="19">
        <v>32721</v>
      </c>
      <c r="T227" s="23">
        <v>1.0150651442806717</v>
      </c>
    </row>
    <row r="228" spans="1:20" x14ac:dyDescent="0.25">
      <c r="A228" s="4">
        <v>37622</v>
      </c>
      <c r="B228" s="5">
        <v>13031.2</v>
      </c>
      <c r="C228" s="6">
        <v>8712.5</v>
      </c>
      <c r="D228" s="5">
        <v>2239.5</v>
      </c>
      <c r="E228" s="7">
        <v>2728.3</v>
      </c>
      <c r="F228" s="10">
        <v>86.179000000000002</v>
      </c>
      <c r="G228" s="30">
        <v>85.715999999999994</v>
      </c>
      <c r="H228" s="27">
        <v>3.92</v>
      </c>
      <c r="I228" s="29">
        <v>1.25</v>
      </c>
      <c r="J228" s="31">
        <v>1.0734666666666666</v>
      </c>
      <c r="K228" s="32">
        <v>80.132999999999996</v>
      </c>
      <c r="L228" s="35">
        <v>102.358</v>
      </c>
      <c r="M228" s="38">
        <v>137444</v>
      </c>
      <c r="N228" s="45">
        <v>123.32899999999999</v>
      </c>
      <c r="O228" s="37"/>
      <c r="S228" s="19">
        <v>32752</v>
      </c>
      <c r="T228" s="23">
        <v>1.0028856117321292</v>
      </c>
    </row>
    <row r="229" spans="1:20" x14ac:dyDescent="0.25">
      <c r="A229" s="4">
        <v>37712</v>
      </c>
      <c r="B229" s="5">
        <v>13152.1</v>
      </c>
      <c r="C229" s="6">
        <v>8809.5</v>
      </c>
      <c r="D229" s="5">
        <v>2251.3000000000002</v>
      </c>
      <c r="E229" s="7">
        <v>2771.2</v>
      </c>
      <c r="F229" s="10">
        <v>86.454999999999998</v>
      </c>
      <c r="G229" s="30">
        <v>83.745999999999995</v>
      </c>
      <c r="H229" s="27">
        <v>3.62</v>
      </c>
      <c r="I229" s="29">
        <v>1.25</v>
      </c>
      <c r="J229" s="31">
        <v>1.1364000000000001</v>
      </c>
      <c r="K229" s="32">
        <v>81.545000000000002</v>
      </c>
      <c r="L229" s="35">
        <v>102.36</v>
      </c>
      <c r="M229" s="38">
        <v>137656</v>
      </c>
      <c r="N229" s="45">
        <v>119.12520000000001</v>
      </c>
      <c r="O229" s="37"/>
      <c r="S229" s="19">
        <v>32782</v>
      </c>
      <c r="T229" s="23">
        <v>1.0480267495445281</v>
      </c>
    </row>
    <row r="230" spans="1:20" x14ac:dyDescent="0.25">
      <c r="A230" s="4">
        <v>37803</v>
      </c>
      <c r="B230" s="5">
        <v>13372.4</v>
      </c>
      <c r="C230" s="6">
        <v>8939.4</v>
      </c>
      <c r="D230" s="5">
        <v>2330.9</v>
      </c>
      <c r="E230" s="7">
        <v>2771.2</v>
      </c>
      <c r="F230" s="10">
        <v>86.933999999999997</v>
      </c>
      <c r="G230" s="30">
        <v>84.147000000000006</v>
      </c>
      <c r="H230" s="27">
        <v>4.2300000000000004</v>
      </c>
      <c r="I230" s="29">
        <v>1.02</v>
      </c>
      <c r="J230" s="31">
        <v>1.1262333333333332</v>
      </c>
      <c r="K230" s="32">
        <v>82.762</v>
      </c>
      <c r="L230" s="35">
        <v>102.218</v>
      </c>
      <c r="M230" s="38">
        <v>137544</v>
      </c>
      <c r="N230" s="45">
        <v>119.009</v>
      </c>
      <c r="O230" s="37"/>
      <c r="S230" s="19">
        <v>32813</v>
      </c>
      <c r="T230" s="23">
        <v>1.0687582076502724</v>
      </c>
    </row>
    <row r="231" spans="1:20" x14ac:dyDescent="0.25">
      <c r="A231" s="4">
        <v>37895</v>
      </c>
      <c r="B231" s="5">
        <v>13528.7</v>
      </c>
      <c r="C231" s="6">
        <v>9008.7999999999993</v>
      </c>
      <c r="D231" s="5">
        <v>2413.1</v>
      </c>
      <c r="E231" s="7">
        <v>2786.3</v>
      </c>
      <c r="F231" s="10">
        <v>87.346000000000004</v>
      </c>
      <c r="G231" s="30">
        <v>84.629000000000005</v>
      </c>
      <c r="H231" s="27">
        <v>4.29</v>
      </c>
      <c r="I231" s="29">
        <v>1</v>
      </c>
      <c r="J231" s="31">
        <v>1.1907333333333334</v>
      </c>
      <c r="K231" s="32">
        <v>83.872</v>
      </c>
      <c r="L231" s="35">
        <v>102.404</v>
      </c>
      <c r="M231" s="38">
        <v>138273</v>
      </c>
      <c r="N231" s="45">
        <v>115.59699999999999</v>
      </c>
      <c r="O231" s="37"/>
      <c r="S231" s="19">
        <v>32843</v>
      </c>
      <c r="T231" s="23">
        <v>1.1254618022787424</v>
      </c>
    </row>
    <row r="232" spans="1:20" x14ac:dyDescent="0.25">
      <c r="A232" s="4">
        <v>37987</v>
      </c>
      <c r="B232" s="5">
        <v>13606.5</v>
      </c>
      <c r="C232" s="6">
        <v>9096.4</v>
      </c>
      <c r="D232" s="5">
        <v>2414.5</v>
      </c>
      <c r="E232" s="7">
        <v>2793.9</v>
      </c>
      <c r="F232" s="10">
        <v>88.108000000000004</v>
      </c>
      <c r="G232" s="30">
        <v>86.447999999999993</v>
      </c>
      <c r="H232" s="27">
        <v>4.0199999999999996</v>
      </c>
      <c r="I232" s="29">
        <v>1</v>
      </c>
      <c r="J232" s="31">
        <v>1.2512999999999999</v>
      </c>
      <c r="K232" s="32">
        <v>83.741</v>
      </c>
      <c r="L232" s="35">
        <v>102.643</v>
      </c>
      <c r="M232" s="38">
        <v>138489</v>
      </c>
      <c r="N232" s="45">
        <v>113.3343</v>
      </c>
      <c r="O232" s="37"/>
      <c r="S232" s="19">
        <v>32874</v>
      </c>
      <c r="T232" s="23">
        <v>1.1563364786567332</v>
      </c>
    </row>
    <row r="233" spans="1:20" x14ac:dyDescent="0.25">
      <c r="A233" s="4">
        <v>38078</v>
      </c>
      <c r="B233" s="5">
        <v>13706.2</v>
      </c>
      <c r="C233" s="6">
        <v>9155.5</v>
      </c>
      <c r="D233" s="5">
        <v>2500.9</v>
      </c>
      <c r="E233" s="7">
        <v>2809.9</v>
      </c>
      <c r="F233" s="10">
        <v>88.875</v>
      </c>
      <c r="G233" s="30">
        <v>87.944999999999993</v>
      </c>
      <c r="H233" s="27">
        <v>4.5999999999999996</v>
      </c>
      <c r="I233" s="29">
        <v>1.01</v>
      </c>
      <c r="J233" s="31">
        <v>1.2045000000000001</v>
      </c>
      <c r="K233" s="32">
        <v>85.378</v>
      </c>
      <c r="L233" s="35">
        <v>102.108</v>
      </c>
      <c r="M233" s="38">
        <v>138902</v>
      </c>
      <c r="N233" s="45">
        <v>115.9444</v>
      </c>
      <c r="O233" s="37"/>
      <c r="S233" s="19">
        <v>32905</v>
      </c>
      <c r="T233" s="23">
        <v>1.167100799618092</v>
      </c>
    </row>
    <row r="234" spans="1:20" x14ac:dyDescent="0.25">
      <c r="A234" s="4">
        <v>38169</v>
      </c>
      <c r="B234" s="5">
        <v>13830.8</v>
      </c>
      <c r="C234" s="6">
        <v>9243</v>
      </c>
      <c r="D234" s="5">
        <v>2539.4</v>
      </c>
      <c r="E234" s="7">
        <v>2820.7</v>
      </c>
      <c r="F234" s="10">
        <v>89.421999999999997</v>
      </c>
      <c r="G234" s="30">
        <v>89.01</v>
      </c>
      <c r="H234" s="27">
        <v>4.3</v>
      </c>
      <c r="I234" s="29">
        <v>1.43</v>
      </c>
      <c r="J234" s="31">
        <v>1.2226999999999999</v>
      </c>
      <c r="K234" s="32">
        <v>86.849000000000004</v>
      </c>
      <c r="L234" s="35">
        <v>102.229</v>
      </c>
      <c r="M234" s="38">
        <v>139539</v>
      </c>
      <c r="N234" s="45">
        <v>114.9712</v>
      </c>
      <c r="O234" s="37"/>
      <c r="S234" s="19">
        <v>32933</v>
      </c>
      <c r="T234" s="23">
        <v>1.146911112414237</v>
      </c>
    </row>
    <row r="235" spans="1:20" x14ac:dyDescent="0.25">
      <c r="A235" s="4">
        <v>38261</v>
      </c>
      <c r="B235" s="5">
        <v>13950.4</v>
      </c>
      <c r="C235" s="6">
        <v>9337.7999999999993</v>
      </c>
      <c r="D235" s="5">
        <v>2590.6</v>
      </c>
      <c r="E235" s="7">
        <v>2808.2</v>
      </c>
      <c r="F235" s="10">
        <v>90.049000000000007</v>
      </c>
      <c r="G235" s="30">
        <v>91.203000000000003</v>
      </c>
      <c r="H235" s="27">
        <v>4.17</v>
      </c>
      <c r="I235" s="29">
        <v>1.95</v>
      </c>
      <c r="J235" s="31">
        <v>1.2969999999999999</v>
      </c>
      <c r="K235" s="32">
        <v>87.22</v>
      </c>
      <c r="L235" s="35">
        <v>102.226</v>
      </c>
      <c r="M235" s="38">
        <v>140029</v>
      </c>
      <c r="N235" s="45">
        <v>110.7801</v>
      </c>
      <c r="O235" s="37"/>
      <c r="S235" s="19">
        <v>32964</v>
      </c>
      <c r="T235" s="23">
        <v>1.1598336713514787</v>
      </c>
    </row>
    <row r="236" spans="1:20" x14ac:dyDescent="0.25">
      <c r="A236" s="4">
        <v>38353</v>
      </c>
      <c r="B236" s="5">
        <v>14099.1</v>
      </c>
      <c r="C236" s="6">
        <v>9409.2000000000007</v>
      </c>
      <c r="D236" s="5">
        <v>2664.4</v>
      </c>
      <c r="E236" s="7">
        <v>2814.1</v>
      </c>
      <c r="F236" s="10">
        <v>90.882999999999996</v>
      </c>
      <c r="G236" s="30">
        <v>91.858999999999995</v>
      </c>
      <c r="H236" s="27">
        <v>4.3</v>
      </c>
      <c r="I236" s="29">
        <v>2.4700000000000002</v>
      </c>
      <c r="J236" s="31">
        <v>1.3107</v>
      </c>
      <c r="K236" s="32">
        <v>87.873999999999995</v>
      </c>
      <c r="L236" s="35">
        <v>101.97799999999999</v>
      </c>
      <c r="M236" s="38">
        <v>140428</v>
      </c>
      <c r="N236" s="45">
        <v>109.518</v>
      </c>
      <c r="O236" s="37"/>
      <c r="S236" s="19">
        <v>32994</v>
      </c>
      <c r="T236" s="23">
        <v>1.1760838965724585</v>
      </c>
    </row>
    <row r="237" spans="1:20" x14ac:dyDescent="0.25">
      <c r="A237" s="4">
        <v>38443</v>
      </c>
      <c r="B237" s="5">
        <v>14172.7</v>
      </c>
      <c r="C237" s="6">
        <v>9511.5</v>
      </c>
      <c r="D237" s="5">
        <v>2630.5</v>
      </c>
      <c r="E237" s="7">
        <v>2818.9</v>
      </c>
      <c r="F237" s="10">
        <v>91.543000000000006</v>
      </c>
      <c r="G237" s="30">
        <v>93.158000000000001</v>
      </c>
      <c r="H237" s="27">
        <v>4.16</v>
      </c>
      <c r="I237" s="29">
        <v>2.94</v>
      </c>
      <c r="J237" s="31">
        <v>1.2598333333333334</v>
      </c>
      <c r="K237" s="32">
        <v>88.347999999999999</v>
      </c>
      <c r="L237" s="35">
        <v>102.218</v>
      </c>
      <c r="M237" s="38">
        <v>141526</v>
      </c>
      <c r="N237" s="45">
        <v>110.7938</v>
      </c>
      <c r="O237" s="37"/>
      <c r="S237" s="19">
        <v>33025</v>
      </c>
      <c r="T237" s="23">
        <v>1.161969771863117</v>
      </c>
    </row>
    <row r="238" spans="1:20" x14ac:dyDescent="0.25">
      <c r="A238" s="4">
        <v>38534</v>
      </c>
      <c r="B238" s="5">
        <v>14291.8</v>
      </c>
      <c r="C238" s="6">
        <v>9585.2000000000007</v>
      </c>
      <c r="D238" s="5">
        <v>2657.9</v>
      </c>
      <c r="E238" s="7">
        <v>2841</v>
      </c>
      <c r="F238" s="10">
        <v>92.399000000000001</v>
      </c>
      <c r="G238" s="30">
        <v>95.531999999999996</v>
      </c>
      <c r="H238" s="27">
        <v>4.21</v>
      </c>
      <c r="I238" s="29">
        <v>3.46</v>
      </c>
      <c r="J238" s="31">
        <v>1.2190000000000001</v>
      </c>
      <c r="K238" s="32">
        <v>89.444999999999993</v>
      </c>
      <c r="L238" s="35">
        <v>102.06</v>
      </c>
      <c r="M238" s="38">
        <v>142287</v>
      </c>
      <c r="N238" s="45">
        <v>111.129</v>
      </c>
      <c r="O238" s="37"/>
      <c r="S238" s="19">
        <v>33055</v>
      </c>
      <c r="T238" s="23">
        <v>1.1943984854961824</v>
      </c>
    </row>
    <row r="239" spans="1:20" x14ac:dyDescent="0.25">
      <c r="A239" s="4">
        <v>38626</v>
      </c>
      <c r="B239" s="5">
        <v>14373.4</v>
      </c>
      <c r="C239" s="6">
        <v>9621.2999999999993</v>
      </c>
      <c r="D239" s="5">
        <v>2737.6</v>
      </c>
      <c r="E239" s="7">
        <v>2830.7</v>
      </c>
      <c r="F239" s="10">
        <v>93.1</v>
      </c>
      <c r="G239" s="30">
        <v>97.638999999999996</v>
      </c>
      <c r="H239" s="27">
        <v>4.49</v>
      </c>
      <c r="I239" s="29">
        <v>3.98</v>
      </c>
      <c r="J239" s="31">
        <v>1.1890666666666665</v>
      </c>
      <c r="K239" s="32">
        <v>90.007999999999996</v>
      </c>
      <c r="L239" s="35">
        <v>102.26900000000001</v>
      </c>
      <c r="M239" s="38">
        <v>142600</v>
      </c>
      <c r="N239" s="45">
        <v>111.9113</v>
      </c>
      <c r="O239" s="37"/>
      <c r="S239" s="19">
        <v>33086</v>
      </c>
      <c r="T239" s="23">
        <v>1.2455913386829696</v>
      </c>
    </row>
    <row r="240" spans="1:20" x14ac:dyDescent="0.25">
      <c r="A240" s="4">
        <v>38718</v>
      </c>
      <c r="B240" s="5">
        <v>14546.1</v>
      </c>
      <c r="C240" s="6">
        <v>9729.2000000000007</v>
      </c>
      <c r="D240" s="5">
        <v>2773.8</v>
      </c>
      <c r="E240" s="7">
        <v>2853.5</v>
      </c>
      <c r="F240" s="10">
        <v>93.831999999999994</v>
      </c>
      <c r="G240" s="30">
        <v>97.677000000000007</v>
      </c>
      <c r="H240" s="27">
        <v>4.57</v>
      </c>
      <c r="I240" s="29">
        <v>4.46</v>
      </c>
      <c r="J240" s="31">
        <v>1.2031333333333334</v>
      </c>
      <c r="K240" s="32">
        <v>91.915999999999997</v>
      </c>
      <c r="L240" s="35">
        <v>102.309</v>
      </c>
      <c r="M240" s="38">
        <v>143449</v>
      </c>
      <c r="N240" s="45">
        <v>110.3836</v>
      </c>
      <c r="O240" s="37"/>
      <c r="S240" s="19">
        <v>33117</v>
      </c>
      <c r="T240" s="23">
        <v>1.245670670657919</v>
      </c>
    </row>
    <row r="241" spans="1:20" x14ac:dyDescent="0.25">
      <c r="A241" s="4">
        <v>38808</v>
      </c>
      <c r="B241" s="5">
        <v>14589.6</v>
      </c>
      <c r="C241" s="6">
        <v>9781</v>
      </c>
      <c r="D241" s="5">
        <v>2755.7</v>
      </c>
      <c r="E241" s="7">
        <v>2864.1</v>
      </c>
      <c r="F241" s="10">
        <v>94.587000000000003</v>
      </c>
      <c r="G241" s="30">
        <v>98.733999999999995</v>
      </c>
      <c r="H241" s="27">
        <v>5.07</v>
      </c>
      <c r="I241" s="29">
        <v>4.91</v>
      </c>
      <c r="J241" s="31">
        <v>1.2567000000000002</v>
      </c>
      <c r="K241" s="32">
        <v>91.944999999999993</v>
      </c>
      <c r="L241" s="35">
        <v>102.259</v>
      </c>
      <c r="M241" s="38">
        <v>144068</v>
      </c>
      <c r="N241" s="45">
        <v>108.73220000000001</v>
      </c>
      <c r="O241" s="37"/>
      <c r="S241" s="19">
        <v>33147</v>
      </c>
      <c r="T241" s="23">
        <v>1.2835198319989491</v>
      </c>
    </row>
    <row r="242" spans="1:20" x14ac:dyDescent="0.25">
      <c r="A242" s="4">
        <v>38899</v>
      </c>
      <c r="B242" s="5">
        <v>14602.6</v>
      </c>
      <c r="C242" s="6">
        <v>9838.1</v>
      </c>
      <c r="D242" s="5">
        <v>2727.6</v>
      </c>
      <c r="E242" s="7">
        <v>2870.4</v>
      </c>
      <c r="F242" s="10">
        <v>95.247</v>
      </c>
      <c r="G242" s="30">
        <v>99.828999999999994</v>
      </c>
      <c r="H242" s="27">
        <v>4.9000000000000004</v>
      </c>
      <c r="I242" s="29">
        <v>5.25</v>
      </c>
      <c r="J242" s="31">
        <v>1.2737666666666667</v>
      </c>
      <c r="K242" s="32">
        <v>92.066999999999993</v>
      </c>
      <c r="L242" s="35">
        <v>102.562</v>
      </c>
      <c r="M242" s="38">
        <v>144547</v>
      </c>
      <c r="N242" s="45">
        <v>108.1742</v>
      </c>
      <c r="O242" s="37"/>
      <c r="S242" s="19">
        <v>33178</v>
      </c>
      <c r="T242" s="23">
        <v>1.3164350272598766</v>
      </c>
    </row>
    <row r="243" spans="1:20" x14ac:dyDescent="0.25">
      <c r="A243" s="4">
        <v>38991</v>
      </c>
      <c r="B243" s="5">
        <v>14716.9</v>
      </c>
      <c r="C243" s="6">
        <v>9938.4</v>
      </c>
      <c r="D243" s="5">
        <v>2663</v>
      </c>
      <c r="E243" s="7">
        <v>2889.1</v>
      </c>
      <c r="F243" s="10">
        <v>95.58</v>
      </c>
      <c r="G243" s="30">
        <v>98.397999999999996</v>
      </c>
      <c r="H243" s="27">
        <v>4.63</v>
      </c>
      <c r="I243" s="29">
        <v>5.25</v>
      </c>
      <c r="J243" s="31">
        <v>1.2903333333333333</v>
      </c>
      <c r="K243" s="32">
        <v>93.691999999999993</v>
      </c>
      <c r="L243" s="35">
        <v>102.48699999999999</v>
      </c>
      <c r="M243" s="38">
        <v>145606</v>
      </c>
      <c r="N243" s="45">
        <v>107.5197</v>
      </c>
      <c r="O243" s="37"/>
      <c r="S243" s="19">
        <v>33208</v>
      </c>
      <c r="T243" s="23">
        <v>1.305451555199572</v>
      </c>
    </row>
    <row r="244" spans="1:20" x14ac:dyDescent="0.25">
      <c r="A244" s="4">
        <v>39083</v>
      </c>
      <c r="B244" s="5">
        <v>14726</v>
      </c>
      <c r="C244" s="6">
        <v>9990.7000000000007</v>
      </c>
      <c r="D244" s="5">
        <v>2638.5</v>
      </c>
      <c r="E244" s="7">
        <v>2882.7</v>
      </c>
      <c r="F244" s="10">
        <v>96.653999999999996</v>
      </c>
      <c r="G244" s="30">
        <v>98.846999999999994</v>
      </c>
      <c r="H244" s="27">
        <v>4.68</v>
      </c>
      <c r="I244" s="29">
        <v>5.26</v>
      </c>
      <c r="J244" s="31">
        <v>1.3106333333333333</v>
      </c>
      <c r="K244" s="32">
        <v>96.004999999999995</v>
      </c>
      <c r="L244" s="35">
        <v>102.23399999999999</v>
      </c>
      <c r="M244" s="38">
        <v>146135</v>
      </c>
      <c r="N244" s="45">
        <v>107.2715</v>
      </c>
      <c r="O244" s="37"/>
      <c r="S244" s="19">
        <v>33239</v>
      </c>
      <c r="T244" s="23">
        <v>1.2960224769730293</v>
      </c>
    </row>
    <row r="245" spans="1:20" x14ac:dyDescent="0.25">
      <c r="A245" s="4">
        <v>39173</v>
      </c>
      <c r="B245" s="5">
        <v>14838.7</v>
      </c>
      <c r="C245" s="6">
        <v>10024.6</v>
      </c>
      <c r="D245" s="5">
        <v>2674.7</v>
      </c>
      <c r="E245" s="7">
        <v>2907</v>
      </c>
      <c r="F245" s="10">
        <v>97.194000000000003</v>
      </c>
      <c r="G245" s="30">
        <v>100.56699999999999</v>
      </c>
      <c r="H245" s="27">
        <v>4.8499999999999996</v>
      </c>
      <c r="I245" s="29">
        <v>5.25</v>
      </c>
      <c r="J245" s="31">
        <v>1.3484</v>
      </c>
      <c r="K245" s="32">
        <v>95.971000000000004</v>
      </c>
      <c r="L245" s="35">
        <v>102.31100000000001</v>
      </c>
      <c r="M245" s="38">
        <v>145851</v>
      </c>
      <c r="N245" s="45">
        <v>104.7556</v>
      </c>
      <c r="O245" s="37"/>
      <c r="S245" s="19">
        <v>33270</v>
      </c>
      <c r="T245" s="23">
        <v>1.3210587774400533</v>
      </c>
    </row>
    <row r="246" spans="1:20" x14ac:dyDescent="0.25">
      <c r="A246" s="4">
        <v>39264</v>
      </c>
      <c r="B246" s="5">
        <v>14938.5</v>
      </c>
      <c r="C246" s="6">
        <v>10069.200000000001</v>
      </c>
      <c r="D246" s="5">
        <v>2658.1</v>
      </c>
      <c r="E246" s="7">
        <v>2928</v>
      </c>
      <c r="F246" s="10">
        <v>97.531000000000006</v>
      </c>
      <c r="G246" s="30">
        <v>102.373</v>
      </c>
      <c r="H246" s="27">
        <v>4.7300000000000004</v>
      </c>
      <c r="I246" s="29">
        <v>5.07</v>
      </c>
      <c r="J246" s="31">
        <v>1.3754</v>
      </c>
      <c r="K246" s="32">
        <v>96.278999999999996</v>
      </c>
      <c r="L246" s="35">
        <v>102.173</v>
      </c>
      <c r="M246" s="38">
        <v>145944</v>
      </c>
      <c r="N246" s="45">
        <v>102.8511</v>
      </c>
      <c r="O246" s="37"/>
      <c r="S246" s="19">
        <v>33298</v>
      </c>
      <c r="T246" s="23">
        <v>1.2131419923086457</v>
      </c>
    </row>
    <row r="247" spans="1:20" x14ac:dyDescent="0.25">
      <c r="A247" s="4">
        <v>39356</v>
      </c>
      <c r="B247" s="5">
        <v>14991.8</v>
      </c>
      <c r="C247" s="6">
        <v>10081.799999999999</v>
      </c>
      <c r="D247" s="5">
        <v>2605.1999999999998</v>
      </c>
      <c r="E247" s="7">
        <v>2939.8</v>
      </c>
      <c r="F247" s="10">
        <v>97.956000000000003</v>
      </c>
      <c r="G247" s="30">
        <v>107.032</v>
      </c>
      <c r="H247" s="27">
        <v>4.26</v>
      </c>
      <c r="I247" s="29">
        <v>4.5</v>
      </c>
      <c r="J247" s="31">
        <v>1.4491666666666667</v>
      </c>
      <c r="K247" s="32">
        <v>97.322999999999993</v>
      </c>
      <c r="L247" s="35">
        <v>101.929</v>
      </c>
      <c r="M247" s="38">
        <v>146271</v>
      </c>
      <c r="N247" s="45">
        <v>99.399900000000002</v>
      </c>
      <c r="O247" s="37"/>
      <c r="S247" s="19">
        <v>33329</v>
      </c>
      <c r="T247" s="23">
        <v>1.148662430257825</v>
      </c>
    </row>
    <row r="248" spans="1:20" x14ac:dyDescent="0.25">
      <c r="A248" s="4">
        <v>39448</v>
      </c>
      <c r="B248" s="5">
        <v>14889.5</v>
      </c>
      <c r="C248" s="6">
        <v>10061</v>
      </c>
      <c r="D248" s="5">
        <v>2517.5</v>
      </c>
      <c r="E248" s="7">
        <v>2952</v>
      </c>
      <c r="F248" s="10">
        <v>98.516000000000005</v>
      </c>
      <c r="G248" s="30">
        <v>111.032</v>
      </c>
      <c r="H248" s="27">
        <v>3.66</v>
      </c>
      <c r="I248" s="29">
        <v>3.18</v>
      </c>
      <c r="J248" s="31">
        <v>1.5002333333333333</v>
      </c>
      <c r="K248" s="32">
        <v>98.263999999999996</v>
      </c>
      <c r="L248" s="35">
        <v>101.898</v>
      </c>
      <c r="M248" s="38">
        <v>146207</v>
      </c>
      <c r="N248" s="45">
        <v>97.461600000000004</v>
      </c>
      <c r="O248" s="37"/>
      <c r="S248" s="19">
        <v>33359</v>
      </c>
      <c r="T248" s="23">
        <v>1.1371751380894231</v>
      </c>
    </row>
    <row r="249" spans="1:20" x14ac:dyDescent="0.25">
      <c r="A249" s="4">
        <v>39539</v>
      </c>
      <c r="B249" s="5">
        <v>14963.4</v>
      </c>
      <c r="C249" s="6">
        <v>10077.9</v>
      </c>
      <c r="D249" s="5">
        <v>2472.6</v>
      </c>
      <c r="E249" s="7">
        <v>2975</v>
      </c>
      <c r="F249" s="10">
        <v>98.995000000000005</v>
      </c>
      <c r="G249" s="30">
        <v>117.209</v>
      </c>
      <c r="H249" s="27">
        <v>3.89</v>
      </c>
      <c r="I249" s="29">
        <v>2.09</v>
      </c>
      <c r="J249" s="31">
        <v>1.5623333333333331</v>
      </c>
      <c r="K249" s="32">
        <v>98.325999999999993</v>
      </c>
      <c r="L249" s="35">
        <v>101.86499999999999</v>
      </c>
      <c r="M249" s="38">
        <v>145926</v>
      </c>
      <c r="N249" s="45">
        <v>95.837999999999994</v>
      </c>
      <c r="O249" s="37"/>
      <c r="S249" s="19">
        <v>33390</v>
      </c>
      <c r="T249" s="23">
        <v>1.097053803006506</v>
      </c>
    </row>
    <row r="250" spans="1:20" x14ac:dyDescent="0.25">
      <c r="A250" s="4">
        <v>39630</v>
      </c>
      <c r="B250" s="5">
        <v>14891.6</v>
      </c>
      <c r="C250" s="6">
        <v>10005.1</v>
      </c>
      <c r="D250" s="5">
        <v>2403.8000000000002</v>
      </c>
      <c r="E250" s="7">
        <v>3016.2</v>
      </c>
      <c r="F250" s="10">
        <v>99.673000000000002</v>
      </c>
      <c r="G250" s="30">
        <v>120.69799999999999</v>
      </c>
      <c r="H250" s="27">
        <v>3.86</v>
      </c>
      <c r="I250" s="29">
        <v>1.94</v>
      </c>
      <c r="J250" s="31">
        <v>1.5018666666666667</v>
      </c>
      <c r="K250" s="32">
        <v>99.167000000000002</v>
      </c>
      <c r="L250" s="35">
        <v>101.593</v>
      </c>
      <c r="M250" s="38">
        <v>145270</v>
      </c>
      <c r="N250" s="45">
        <v>97.854600000000005</v>
      </c>
      <c r="O250" s="37"/>
      <c r="S250" s="19">
        <v>33420</v>
      </c>
      <c r="T250" s="23">
        <v>1.0955789379341245</v>
      </c>
    </row>
    <row r="251" spans="1:20" x14ac:dyDescent="0.25">
      <c r="A251" s="4">
        <v>39722</v>
      </c>
      <c r="B251" s="5">
        <v>14577</v>
      </c>
      <c r="C251" s="6">
        <v>9884.7000000000007</v>
      </c>
      <c r="D251" s="5">
        <v>2190</v>
      </c>
      <c r="E251" s="7">
        <v>3035.9</v>
      </c>
      <c r="F251" s="10">
        <v>99.814999999999998</v>
      </c>
      <c r="G251" s="30">
        <v>106.077</v>
      </c>
      <c r="H251" s="27">
        <v>3.25</v>
      </c>
      <c r="I251" s="29">
        <v>0.51</v>
      </c>
      <c r="J251" s="31">
        <v>1.3173666666666666</v>
      </c>
      <c r="K251" s="32">
        <v>100.233</v>
      </c>
      <c r="L251" s="35">
        <v>101.006</v>
      </c>
      <c r="M251" s="38">
        <v>144090</v>
      </c>
      <c r="N251" s="45">
        <v>108.3638</v>
      </c>
      <c r="O251" s="37"/>
      <c r="S251" s="19">
        <v>33451</v>
      </c>
      <c r="T251" s="23">
        <v>1.1217823458560361</v>
      </c>
    </row>
    <row r="252" spans="1:20" x14ac:dyDescent="0.25">
      <c r="A252" s="4">
        <v>39814</v>
      </c>
      <c r="B252" s="5">
        <v>14375</v>
      </c>
      <c r="C252" s="6">
        <v>9850.7999999999993</v>
      </c>
      <c r="D252" s="5">
        <v>1937.7</v>
      </c>
      <c r="E252" s="7">
        <v>3040.5</v>
      </c>
      <c r="F252" s="10">
        <v>100.062</v>
      </c>
      <c r="G252" s="30">
        <v>95.622</v>
      </c>
      <c r="H252" s="27">
        <v>2.74</v>
      </c>
      <c r="I252" s="29">
        <v>0.18</v>
      </c>
      <c r="J252" s="31">
        <v>1.3030333333333333</v>
      </c>
      <c r="K252" s="32">
        <v>97.736999999999995</v>
      </c>
      <c r="L252" s="35">
        <v>100.328</v>
      </c>
      <c r="M252" s="38">
        <v>141500</v>
      </c>
      <c r="N252" s="45">
        <v>111.1219</v>
      </c>
      <c r="O252" s="37"/>
      <c r="S252" s="19">
        <v>33482</v>
      </c>
      <c r="T252" s="23">
        <v>1.1550389889564749</v>
      </c>
    </row>
    <row r="253" spans="1:20" x14ac:dyDescent="0.25">
      <c r="A253" s="4">
        <v>39904</v>
      </c>
      <c r="B253" s="5">
        <v>14355.6</v>
      </c>
      <c r="C253" s="6">
        <v>9806.4</v>
      </c>
      <c r="D253" s="5">
        <v>1820.5</v>
      </c>
      <c r="E253" s="7">
        <v>3096</v>
      </c>
      <c r="F253" s="10">
        <v>99.894999999999996</v>
      </c>
      <c r="G253" s="30">
        <v>97.569000000000003</v>
      </c>
      <c r="H253" s="27">
        <v>3.31</v>
      </c>
      <c r="I253" s="29">
        <v>0.18</v>
      </c>
      <c r="J253" s="31">
        <v>1.3619666666666665</v>
      </c>
      <c r="K253" s="32">
        <v>100.124</v>
      </c>
      <c r="L253" s="35">
        <v>99.9</v>
      </c>
      <c r="M253" s="38">
        <v>140304</v>
      </c>
      <c r="N253" s="45">
        <v>106.9987</v>
      </c>
      <c r="O253" s="37"/>
      <c r="S253" s="19">
        <v>33512</v>
      </c>
      <c r="T253" s="23">
        <v>1.1577739418694128</v>
      </c>
    </row>
    <row r="254" spans="1:20" x14ac:dyDescent="0.25">
      <c r="A254" s="4">
        <v>39995</v>
      </c>
      <c r="B254" s="5">
        <v>14402.5</v>
      </c>
      <c r="C254" s="6">
        <v>9865.9</v>
      </c>
      <c r="D254" s="5">
        <v>1804.7</v>
      </c>
      <c r="E254" s="7">
        <v>3113</v>
      </c>
      <c r="F254" s="10">
        <v>99.873000000000005</v>
      </c>
      <c r="G254" s="30">
        <v>101.50700000000001</v>
      </c>
      <c r="H254" s="27">
        <v>3.52</v>
      </c>
      <c r="I254" s="29">
        <v>0.16</v>
      </c>
      <c r="J254" s="31">
        <v>1.4311</v>
      </c>
      <c r="K254" s="32">
        <v>100.812</v>
      </c>
      <c r="L254" s="35">
        <v>99.602000000000004</v>
      </c>
      <c r="M254" s="38">
        <v>139404</v>
      </c>
      <c r="N254" s="45">
        <v>103.5514</v>
      </c>
      <c r="O254" s="37"/>
      <c r="S254" s="19">
        <v>33543</v>
      </c>
      <c r="T254" s="23">
        <v>1.2067050345508386</v>
      </c>
    </row>
    <row r="255" spans="1:20" x14ac:dyDescent="0.25">
      <c r="A255" s="4">
        <v>40087</v>
      </c>
      <c r="B255" s="5">
        <v>14541.9</v>
      </c>
      <c r="C255" s="6">
        <v>9864.7999999999993</v>
      </c>
      <c r="D255" s="5">
        <v>1949.6</v>
      </c>
      <c r="E255" s="7">
        <v>3106.8</v>
      </c>
      <c r="F255" s="10">
        <v>100.169</v>
      </c>
      <c r="G255" s="30">
        <v>104.96599999999999</v>
      </c>
      <c r="H255" s="27">
        <v>3.46</v>
      </c>
      <c r="I255" s="29">
        <v>0.12</v>
      </c>
      <c r="K255" s="32">
        <v>101.407</v>
      </c>
      <c r="L255" s="35">
        <v>100.166</v>
      </c>
      <c r="M255" s="38">
        <v>138368</v>
      </c>
      <c r="N255" s="45">
        <v>100.9799</v>
      </c>
      <c r="O255" s="37"/>
      <c r="S255" s="19">
        <v>33573</v>
      </c>
      <c r="T255" s="23">
        <v>1.2513291874600123</v>
      </c>
    </row>
    <row r="256" spans="1:20" x14ac:dyDescent="0.25">
      <c r="A256" s="4">
        <v>40179</v>
      </c>
      <c r="B256" s="5">
        <v>14604.8</v>
      </c>
      <c r="C256" s="6">
        <v>9917.7000000000007</v>
      </c>
      <c r="D256" s="5">
        <v>2012.9</v>
      </c>
      <c r="E256" s="7">
        <v>3084.3</v>
      </c>
      <c r="F256" s="10">
        <v>100.52200000000001</v>
      </c>
      <c r="G256" s="30">
        <v>106.928</v>
      </c>
      <c r="H256" s="27">
        <v>3.72</v>
      </c>
      <c r="I256" s="29">
        <v>0.13</v>
      </c>
      <c r="K256" s="32">
        <v>100.696</v>
      </c>
      <c r="L256" s="35">
        <v>100.444</v>
      </c>
      <c r="M256" s="38">
        <v>138590</v>
      </c>
      <c r="N256" s="45">
        <v>102.1271</v>
      </c>
      <c r="O256" s="37"/>
      <c r="S256" s="19">
        <v>33604</v>
      </c>
      <c r="T256" s="23">
        <v>1.2388063845958952</v>
      </c>
    </row>
    <row r="257" spans="1:20" x14ac:dyDescent="0.25">
      <c r="A257" s="4">
        <v>40269</v>
      </c>
      <c r="B257" s="5">
        <v>14745.9</v>
      </c>
      <c r="C257" s="6">
        <v>9998.4</v>
      </c>
      <c r="D257" s="5">
        <v>2116.9</v>
      </c>
      <c r="E257" s="7">
        <v>3106.2</v>
      </c>
      <c r="F257" s="10">
        <v>100.968</v>
      </c>
      <c r="G257" s="30">
        <v>106.31100000000001</v>
      </c>
      <c r="H257" s="27">
        <v>3.49</v>
      </c>
      <c r="I257" s="29">
        <v>0.19</v>
      </c>
      <c r="K257" s="32">
        <v>101.87</v>
      </c>
      <c r="L257" s="35">
        <v>100.999</v>
      </c>
      <c r="M257" s="38">
        <v>139226</v>
      </c>
      <c r="N257" s="45">
        <v>103.6062</v>
      </c>
      <c r="O257" s="37"/>
      <c r="S257" s="19">
        <v>33635</v>
      </c>
      <c r="T257" s="23">
        <v>1.2083451871988133</v>
      </c>
    </row>
    <row r="258" spans="1:20" x14ac:dyDescent="0.25">
      <c r="A258" s="4">
        <v>40360</v>
      </c>
      <c r="B258" s="5">
        <v>14845.5</v>
      </c>
      <c r="C258" s="6">
        <v>10063.1</v>
      </c>
      <c r="D258" s="5">
        <v>2185.6999999999998</v>
      </c>
      <c r="E258" s="7">
        <v>3103.5</v>
      </c>
      <c r="F258" s="10">
        <v>101.429</v>
      </c>
      <c r="G258" s="30">
        <v>105.51900000000001</v>
      </c>
      <c r="H258" s="27">
        <v>2.79</v>
      </c>
      <c r="I258" s="29">
        <v>0.19</v>
      </c>
      <c r="K258" s="32">
        <v>102.331</v>
      </c>
      <c r="L258" s="35">
        <v>101.441</v>
      </c>
      <c r="M258" s="38">
        <v>139338</v>
      </c>
      <c r="N258" s="45">
        <v>102.4198</v>
      </c>
      <c r="O258" s="37"/>
      <c r="S258" s="19">
        <v>33664</v>
      </c>
      <c r="T258" s="23">
        <v>1.1770748194511311</v>
      </c>
    </row>
    <row r="259" spans="1:20" x14ac:dyDescent="0.25">
      <c r="A259" s="4">
        <v>40452</v>
      </c>
      <c r="B259" s="5">
        <v>14939</v>
      </c>
      <c r="C259" s="6">
        <v>10166.1</v>
      </c>
      <c r="D259" s="5">
        <v>2166.1</v>
      </c>
      <c r="E259" s="7">
        <v>3071.5</v>
      </c>
      <c r="F259" s="10">
        <v>101.949</v>
      </c>
      <c r="G259" s="30">
        <v>108.181</v>
      </c>
      <c r="H259" s="27">
        <v>2.86</v>
      </c>
      <c r="I259" s="29">
        <v>0.19</v>
      </c>
      <c r="K259" s="32">
        <v>102.777</v>
      </c>
      <c r="L259" s="35">
        <v>101.565</v>
      </c>
      <c r="M259" s="38">
        <v>139155</v>
      </c>
      <c r="N259" s="45">
        <v>99.255099999999999</v>
      </c>
      <c r="O259" s="37"/>
      <c r="S259" s="19">
        <v>33695</v>
      </c>
      <c r="T259" s="23">
        <v>1.1858531013157094</v>
      </c>
    </row>
    <row r="260" spans="1:20" x14ac:dyDescent="0.25">
      <c r="A260" s="4">
        <v>40544</v>
      </c>
      <c r="B260" s="5">
        <v>14881.3</v>
      </c>
      <c r="C260" s="6">
        <v>10217.1</v>
      </c>
      <c r="D260" s="5">
        <v>2125.9</v>
      </c>
      <c r="E260" s="7">
        <v>3012.2</v>
      </c>
      <c r="F260" s="10">
        <v>102.399</v>
      </c>
      <c r="G260" s="30">
        <v>113.286</v>
      </c>
      <c r="H260" s="27">
        <v>3.46</v>
      </c>
      <c r="I260" s="29">
        <v>0.16</v>
      </c>
      <c r="K260" s="32">
        <v>104.605</v>
      </c>
      <c r="L260" s="35">
        <v>101.282</v>
      </c>
      <c r="M260" s="38">
        <v>139428</v>
      </c>
      <c r="N260" s="45">
        <v>97.821299999999994</v>
      </c>
      <c r="O260" s="37"/>
      <c r="S260" s="19">
        <v>33725</v>
      </c>
      <c r="T260" s="23">
        <v>1.2054406902927579</v>
      </c>
    </row>
    <row r="261" spans="1:20" x14ac:dyDescent="0.25">
      <c r="A261" s="4">
        <v>40634</v>
      </c>
      <c r="B261" s="5">
        <v>14989.6</v>
      </c>
      <c r="C261" s="6">
        <v>10237.700000000001</v>
      </c>
      <c r="D261" s="5">
        <v>2208</v>
      </c>
      <c r="E261" s="7">
        <v>3009</v>
      </c>
      <c r="F261" s="10">
        <v>103.145</v>
      </c>
      <c r="G261" s="30">
        <v>117.199</v>
      </c>
      <c r="H261" s="27">
        <v>3.21</v>
      </c>
      <c r="I261" s="29">
        <v>0.09</v>
      </c>
      <c r="K261" s="32">
        <v>104.008</v>
      </c>
      <c r="L261" s="35">
        <v>101.60599999999999</v>
      </c>
      <c r="M261" s="38">
        <v>139531</v>
      </c>
      <c r="N261" s="45">
        <v>95.305499999999995</v>
      </c>
      <c r="O261" s="37"/>
      <c r="S261" s="19">
        <v>33756</v>
      </c>
      <c r="T261" s="23">
        <v>1.2436903980668954</v>
      </c>
    </row>
    <row r="262" spans="1:20" x14ac:dyDescent="0.25">
      <c r="A262" s="4">
        <v>40725</v>
      </c>
      <c r="B262" s="5">
        <v>15021.1</v>
      </c>
      <c r="C262" s="6">
        <v>10282.200000000001</v>
      </c>
      <c r="D262" s="5">
        <v>2214</v>
      </c>
      <c r="E262" s="7">
        <v>2990</v>
      </c>
      <c r="F262" s="10">
        <v>103.768</v>
      </c>
      <c r="G262" s="30">
        <v>117.172</v>
      </c>
      <c r="H262" s="27">
        <v>2.4300000000000002</v>
      </c>
      <c r="I262" s="29">
        <v>0.08</v>
      </c>
      <c r="K262" s="32">
        <v>104.64400000000001</v>
      </c>
      <c r="L262" s="35">
        <v>101.7</v>
      </c>
      <c r="M262" s="38">
        <v>139883</v>
      </c>
      <c r="N262" s="45">
        <v>95.933099999999996</v>
      </c>
      <c r="O262" s="37"/>
      <c r="S262" s="19">
        <v>33786</v>
      </c>
      <c r="T262" s="23">
        <v>1.3114037280407669</v>
      </c>
    </row>
    <row r="263" spans="1:20" x14ac:dyDescent="0.25">
      <c r="A263" s="4">
        <v>40817</v>
      </c>
      <c r="B263" s="5">
        <v>15190.3</v>
      </c>
      <c r="C263" s="6">
        <v>10316.799999999999</v>
      </c>
      <c r="D263" s="5">
        <v>2373.6999999999998</v>
      </c>
      <c r="E263" s="7">
        <v>2978.3</v>
      </c>
      <c r="F263" s="10">
        <v>103.917</v>
      </c>
      <c r="G263" s="30">
        <v>117.02800000000001</v>
      </c>
      <c r="H263" s="27">
        <v>2.0499999999999998</v>
      </c>
      <c r="I263" s="29">
        <v>7.0000000000000007E-2</v>
      </c>
      <c r="K263" s="32">
        <v>103.34099999999999</v>
      </c>
      <c r="L263" s="35">
        <v>101.80200000000001</v>
      </c>
      <c r="M263" s="38">
        <v>140699</v>
      </c>
      <c r="N263" s="45">
        <v>99.654200000000003</v>
      </c>
      <c r="O263" s="37"/>
      <c r="S263" s="19">
        <v>33817</v>
      </c>
      <c r="T263" s="23">
        <v>1.3511761796200346</v>
      </c>
    </row>
    <row r="264" spans="1:20" x14ac:dyDescent="0.25">
      <c r="A264" s="4">
        <v>40909</v>
      </c>
      <c r="B264" s="5">
        <v>15291</v>
      </c>
      <c r="C264" s="6">
        <v>10379</v>
      </c>
      <c r="D264" s="5">
        <v>2429.6</v>
      </c>
      <c r="E264" s="7">
        <v>2963.7</v>
      </c>
      <c r="F264" s="10">
        <v>104.46599999999999</v>
      </c>
      <c r="G264" s="30">
        <v>118.348</v>
      </c>
      <c r="H264" s="27">
        <v>2.04</v>
      </c>
      <c r="I264" s="29">
        <v>0.1</v>
      </c>
      <c r="K264" s="32">
        <v>105.744</v>
      </c>
      <c r="L264" s="35">
        <v>101.986</v>
      </c>
      <c r="M264" s="38">
        <v>141841</v>
      </c>
      <c r="N264" s="45">
        <v>98.912800000000004</v>
      </c>
      <c r="O264" s="37"/>
      <c r="S264" s="19">
        <v>33848</v>
      </c>
      <c r="T264" s="23">
        <v>1.3475454871158881</v>
      </c>
    </row>
    <row r="265" spans="1:20" x14ac:dyDescent="0.25">
      <c r="A265" s="4">
        <v>41000</v>
      </c>
      <c r="B265" s="5">
        <v>15362.4</v>
      </c>
      <c r="C265" s="6">
        <v>10396.6</v>
      </c>
      <c r="D265" s="5">
        <v>2489.1</v>
      </c>
      <c r="E265" s="7">
        <v>2949.4</v>
      </c>
      <c r="F265" s="10">
        <v>104.943</v>
      </c>
      <c r="G265" s="30">
        <v>117.41800000000001</v>
      </c>
      <c r="H265" s="27">
        <v>1.82</v>
      </c>
      <c r="I265" s="29">
        <v>0.15</v>
      </c>
      <c r="K265" s="32">
        <v>106.324</v>
      </c>
      <c r="L265" s="35">
        <v>101.721</v>
      </c>
      <c r="M265" s="38">
        <v>142169</v>
      </c>
      <c r="N265" s="45">
        <v>100.6831</v>
      </c>
      <c r="O265" s="37"/>
      <c r="S265" s="19">
        <v>33878</v>
      </c>
      <c r="T265" s="23">
        <v>1.3169668843848898</v>
      </c>
    </row>
    <row r="266" spans="1:20" x14ac:dyDescent="0.25">
      <c r="A266" s="4">
        <v>41091</v>
      </c>
      <c r="B266" s="5">
        <v>15380.8</v>
      </c>
      <c r="C266" s="6">
        <v>10424.1</v>
      </c>
      <c r="D266" s="5">
        <v>2482</v>
      </c>
      <c r="E266" s="7">
        <v>2940.9</v>
      </c>
      <c r="F266" s="10">
        <v>105.508</v>
      </c>
      <c r="G266" s="30">
        <v>115.316</v>
      </c>
      <c r="H266" s="27">
        <v>1.64</v>
      </c>
      <c r="I266" s="29">
        <v>0.14000000000000001</v>
      </c>
      <c r="K266" s="32">
        <v>106.376</v>
      </c>
      <c r="L266" s="35">
        <v>101.723</v>
      </c>
      <c r="M266" s="38">
        <v>142529</v>
      </c>
      <c r="N266" s="45">
        <v>100.62430000000001</v>
      </c>
      <c r="O266" s="37"/>
      <c r="S266" s="19">
        <v>33909</v>
      </c>
      <c r="T266" s="23">
        <v>1.232017335433071</v>
      </c>
    </row>
    <row r="267" spans="1:20" x14ac:dyDescent="0.25">
      <c r="A267" s="4">
        <v>41183</v>
      </c>
      <c r="B267" s="5">
        <v>15384.3</v>
      </c>
      <c r="C267" s="6">
        <v>10453.200000000001</v>
      </c>
      <c r="D267" s="5">
        <v>2462.1999999999998</v>
      </c>
      <c r="E267" s="7">
        <v>2912.3</v>
      </c>
      <c r="F267" s="10">
        <v>105.935</v>
      </c>
      <c r="G267" s="30">
        <v>116.595</v>
      </c>
      <c r="H267" s="27">
        <v>1.71</v>
      </c>
      <c r="I267" s="29">
        <v>0.16</v>
      </c>
      <c r="K267" s="32">
        <v>109.173</v>
      </c>
      <c r="L267" s="35">
        <v>101.83499999999999</v>
      </c>
      <c r="M267" s="38">
        <v>143349</v>
      </c>
      <c r="N267" s="45">
        <v>99.227999999999994</v>
      </c>
      <c r="O267" s="37"/>
      <c r="S267" s="19">
        <v>33939</v>
      </c>
      <c r="T267" s="23">
        <v>1.2361443053975478</v>
      </c>
    </row>
    <row r="268" spans="1:20" x14ac:dyDescent="0.25">
      <c r="A268" s="4">
        <v>41275</v>
      </c>
      <c r="B268" s="5">
        <v>15491.9</v>
      </c>
      <c r="C268" s="6">
        <v>10502.3</v>
      </c>
      <c r="D268" s="5">
        <v>2543</v>
      </c>
      <c r="E268" s="7">
        <v>2880.6</v>
      </c>
      <c r="F268" s="10">
        <v>106.349</v>
      </c>
      <c r="G268" s="30">
        <v>116.873</v>
      </c>
      <c r="H268" s="27">
        <v>1.95</v>
      </c>
      <c r="I268" s="29">
        <v>0.14000000000000001</v>
      </c>
      <c r="K268" s="32">
        <v>106.75</v>
      </c>
      <c r="L268" s="35">
        <v>101.806</v>
      </c>
      <c r="M268" s="38">
        <v>143320</v>
      </c>
      <c r="N268" s="45">
        <v>99.802400000000006</v>
      </c>
      <c r="O268" s="37"/>
      <c r="S268" s="19">
        <v>33970</v>
      </c>
      <c r="T268" s="23">
        <v>1.2114888007928644</v>
      </c>
    </row>
    <row r="269" spans="1:20" x14ac:dyDescent="0.25">
      <c r="A269" s="4">
        <v>41365</v>
      </c>
      <c r="B269" s="5">
        <v>15521.6</v>
      </c>
      <c r="C269" s="6">
        <v>10523.9</v>
      </c>
      <c r="D269" s="5">
        <v>2574.3000000000002</v>
      </c>
      <c r="E269" s="7">
        <v>2866.2</v>
      </c>
      <c r="F269" s="10">
        <v>106.57</v>
      </c>
      <c r="G269" s="30">
        <v>115.393</v>
      </c>
      <c r="H269" s="27">
        <v>2</v>
      </c>
      <c r="I269" s="29">
        <v>0.12</v>
      </c>
      <c r="K269" s="32">
        <v>108.246</v>
      </c>
      <c r="L269" s="35">
        <v>101.643</v>
      </c>
      <c r="M269" s="38">
        <v>143822</v>
      </c>
      <c r="N269" s="45">
        <v>100.8561</v>
      </c>
      <c r="O269" s="37"/>
      <c r="S269" s="19">
        <v>34001</v>
      </c>
      <c r="T269" s="23">
        <v>1.191560570244913</v>
      </c>
    </row>
    <row r="270" spans="1:20" x14ac:dyDescent="0.25">
      <c r="A270" s="4">
        <v>41456</v>
      </c>
      <c r="B270" s="5">
        <v>15641.3</v>
      </c>
      <c r="C270" s="6">
        <v>10573.1</v>
      </c>
      <c r="D270" s="5">
        <v>2656.8</v>
      </c>
      <c r="E270" s="7">
        <v>2852</v>
      </c>
      <c r="F270" s="10">
        <v>107.084</v>
      </c>
      <c r="G270" s="30">
        <v>114.69499999999999</v>
      </c>
      <c r="H270" s="27">
        <v>2.71</v>
      </c>
      <c r="I270" s="29">
        <v>0.08</v>
      </c>
      <c r="K270" s="32">
        <v>108.57</v>
      </c>
      <c r="L270" s="35">
        <v>101.631</v>
      </c>
      <c r="M270" s="38">
        <v>144344</v>
      </c>
      <c r="N270" s="45">
        <v>101.9492</v>
      </c>
      <c r="O270" s="37"/>
      <c r="S270" s="19">
        <v>34029</v>
      </c>
      <c r="T270" s="23">
        <v>1.187797595044334</v>
      </c>
    </row>
    <row r="271" spans="1:20" x14ac:dyDescent="0.25">
      <c r="A271" s="4">
        <v>41548</v>
      </c>
      <c r="B271" s="5">
        <v>15793.9</v>
      </c>
      <c r="C271" s="6">
        <v>10662.2</v>
      </c>
      <c r="D271" s="5">
        <v>2692</v>
      </c>
      <c r="E271" s="7">
        <v>2831.5</v>
      </c>
      <c r="F271" s="10">
        <v>107.636</v>
      </c>
      <c r="G271" s="30">
        <v>114.43300000000001</v>
      </c>
      <c r="H271" s="27">
        <v>2.75</v>
      </c>
      <c r="I271" s="29">
        <v>0.09</v>
      </c>
      <c r="K271" s="32">
        <v>109.137</v>
      </c>
      <c r="L271" s="35">
        <v>101.60299999999999</v>
      </c>
      <c r="M271" s="38">
        <v>144259</v>
      </c>
      <c r="N271" s="45">
        <v>101.3956</v>
      </c>
      <c r="O271" s="37"/>
      <c r="S271" s="19">
        <v>34060</v>
      </c>
      <c r="T271" s="23">
        <v>1.2251487847657232</v>
      </c>
    </row>
    <row r="272" spans="1:20" x14ac:dyDescent="0.25">
      <c r="A272" s="4">
        <v>41640</v>
      </c>
      <c r="B272" s="5">
        <v>15747</v>
      </c>
      <c r="C272" s="6">
        <v>10712.8</v>
      </c>
      <c r="D272" s="5">
        <v>2646.4</v>
      </c>
      <c r="E272" s="7">
        <v>2824.3</v>
      </c>
      <c r="F272" s="10">
        <v>108.117</v>
      </c>
      <c r="G272" s="30">
        <v>116.09699999999999</v>
      </c>
      <c r="H272" s="27">
        <v>2.76</v>
      </c>
      <c r="I272" s="29">
        <v>7.0000000000000007E-2</v>
      </c>
      <c r="K272" s="32">
        <v>110.788</v>
      </c>
      <c r="L272" s="35">
        <v>101.628</v>
      </c>
      <c r="M272" s="38">
        <v>145350</v>
      </c>
      <c r="N272" s="45">
        <v>102.90860000000001</v>
      </c>
      <c r="O272" s="37"/>
      <c r="S272" s="19">
        <v>34090</v>
      </c>
      <c r="T272" s="23">
        <v>1.2169917988924153</v>
      </c>
    </row>
    <row r="273" spans="1:20" x14ac:dyDescent="0.25">
      <c r="A273" s="4">
        <v>41730</v>
      </c>
      <c r="B273" s="5">
        <v>15900.8</v>
      </c>
      <c r="C273" s="6">
        <v>10813.3</v>
      </c>
      <c r="D273" s="5">
        <v>2717.5</v>
      </c>
      <c r="E273" s="7">
        <v>2825.1</v>
      </c>
      <c r="F273" s="10">
        <v>108.709</v>
      </c>
      <c r="G273" s="30">
        <v>115.47499999999999</v>
      </c>
      <c r="H273" s="27">
        <v>2.62</v>
      </c>
      <c r="I273" s="29">
        <v>0.09</v>
      </c>
      <c r="K273" s="32">
        <v>110.316</v>
      </c>
      <c r="L273" s="35">
        <v>101.871</v>
      </c>
      <c r="M273" s="38">
        <v>145894</v>
      </c>
      <c r="N273" s="45">
        <v>102.37739999999999</v>
      </c>
      <c r="O273" s="37"/>
      <c r="S273" s="19">
        <v>34121</v>
      </c>
      <c r="T273" s="23">
        <v>1.181983151024355</v>
      </c>
    </row>
    <row r="274" spans="1:20" x14ac:dyDescent="0.25">
      <c r="A274" s="4">
        <v>41821</v>
      </c>
      <c r="B274" s="5">
        <v>16094.5</v>
      </c>
      <c r="C274" s="6">
        <v>10912.9</v>
      </c>
      <c r="D274" s="5">
        <v>2776.3</v>
      </c>
      <c r="E274" s="7">
        <v>2842.6</v>
      </c>
      <c r="F274" s="10">
        <v>109.16500000000001</v>
      </c>
      <c r="G274" s="30">
        <v>114.69</v>
      </c>
      <c r="H274" s="27">
        <v>2.5</v>
      </c>
      <c r="I274" s="29">
        <v>0.09</v>
      </c>
      <c r="K274" s="32">
        <v>111.375</v>
      </c>
      <c r="L274" s="35">
        <v>101.928</v>
      </c>
      <c r="M274" s="38">
        <v>146579</v>
      </c>
      <c r="N274" s="45">
        <v>103.25879999999999</v>
      </c>
      <c r="O274" s="37"/>
      <c r="S274" s="19">
        <v>34151</v>
      </c>
      <c r="T274" s="23">
        <v>1.1399589205572072</v>
      </c>
    </row>
    <row r="275" spans="1:20" x14ac:dyDescent="0.25">
      <c r="A275" s="4">
        <v>41913</v>
      </c>
      <c r="B275" s="5">
        <v>16186.7</v>
      </c>
      <c r="C275" s="6">
        <v>11036.4</v>
      </c>
      <c r="D275" s="5">
        <v>2794.1</v>
      </c>
      <c r="E275" s="7">
        <v>2840</v>
      </c>
      <c r="F275" s="10">
        <v>109.3</v>
      </c>
      <c r="G275" s="30">
        <v>112.307</v>
      </c>
      <c r="H275" s="27">
        <v>2.2799999999999998</v>
      </c>
      <c r="I275" s="29">
        <v>0.1</v>
      </c>
      <c r="K275" s="32">
        <v>112.355</v>
      </c>
      <c r="L275" s="35">
        <v>102.09099999999999</v>
      </c>
      <c r="M275" s="38">
        <v>147401</v>
      </c>
      <c r="N275" s="45">
        <v>108.02930000000001</v>
      </c>
      <c r="O275" s="37"/>
      <c r="S275" s="19">
        <v>34182</v>
      </c>
      <c r="T275" s="23">
        <v>1.1542891406987728</v>
      </c>
    </row>
    <row r="276" spans="1:20" x14ac:dyDescent="0.25">
      <c r="A276" s="4">
        <v>42005</v>
      </c>
      <c r="B276" s="5">
        <v>16269</v>
      </c>
      <c r="C276" s="6">
        <v>11102.4</v>
      </c>
      <c r="D276" s="5">
        <v>2860.8</v>
      </c>
      <c r="E276" s="7">
        <v>2858</v>
      </c>
      <c r="F276" s="10">
        <v>109.31</v>
      </c>
      <c r="G276" s="30">
        <v>106.928</v>
      </c>
      <c r="H276" s="27">
        <v>1.97</v>
      </c>
      <c r="I276" s="29">
        <v>0.11</v>
      </c>
      <c r="K276" s="32">
        <v>112.854</v>
      </c>
      <c r="L276" s="35">
        <v>102.00700000000001</v>
      </c>
      <c r="M276" s="38">
        <v>148223</v>
      </c>
      <c r="N276" s="45">
        <v>114.3895</v>
      </c>
      <c r="O276" s="37"/>
      <c r="S276" s="19">
        <v>34213</v>
      </c>
      <c r="T276" s="23">
        <v>1.2058866267957338</v>
      </c>
    </row>
    <row r="277" spans="1:20" x14ac:dyDescent="0.25">
      <c r="A277" s="4">
        <v>42095</v>
      </c>
      <c r="B277" s="5">
        <v>16374.2</v>
      </c>
      <c r="C277" s="6">
        <v>11181.3</v>
      </c>
      <c r="D277" s="5">
        <v>2867.7</v>
      </c>
      <c r="E277" s="7">
        <v>2880.7</v>
      </c>
      <c r="F277" s="10">
        <v>109.919</v>
      </c>
      <c r="G277" s="30">
        <v>105.297</v>
      </c>
      <c r="H277" s="27">
        <v>2.17</v>
      </c>
      <c r="I277" s="29">
        <v>0.12</v>
      </c>
      <c r="K277" s="32">
        <v>114.181</v>
      </c>
      <c r="L277" s="35">
        <v>101.812</v>
      </c>
      <c r="M277" s="38">
        <v>148660</v>
      </c>
      <c r="N277" s="45">
        <v>114.81310000000001</v>
      </c>
      <c r="O277" s="37"/>
      <c r="S277" s="19">
        <v>34243</v>
      </c>
      <c r="T277" s="23">
        <v>1.1922142761353249</v>
      </c>
    </row>
    <row r="278" spans="1:20" x14ac:dyDescent="0.25">
      <c r="A278" s="4">
        <v>42186</v>
      </c>
      <c r="B278" s="5">
        <v>16454.900000000001</v>
      </c>
      <c r="C278" s="6">
        <v>11255.9</v>
      </c>
      <c r="D278" s="5">
        <v>2882.2</v>
      </c>
      <c r="E278" s="7">
        <v>2894.4</v>
      </c>
      <c r="F278" s="10">
        <v>110.253</v>
      </c>
      <c r="G278" s="30">
        <v>103.944</v>
      </c>
      <c r="H278" s="27">
        <v>2.2200000000000002</v>
      </c>
      <c r="I278" s="29">
        <v>0.14000000000000001</v>
      </c>
      <c r="K278" s="32">
        <v>114.988</v>
      </c>
      <c r="L278" s="35">
        <v>101.605</v>
      </c>
      <c r="M278" s="38">
        <v>148950</v>
      </c>
      <c r="N278" s="45">
        <v>118.85760000000001</v>
      </c>
      <c r="O278" s="37"/>
      <c r="S278" s="19">
        <v>34274</v>
      </c>
      <c r="T278" s="23">
        <v>1.1501484975007354</v>
      </c>
    </row>
    <row r="279" spans="1:20" x14ac:dyDescent="0.25">
      <c r="A279" s="4">
        <v>42278</v>
      </c>
      <c r="B279" s="5">
        <v>16490.7</v>
      </c>
      <c r="C279" s="6">
        <v>11319.3</v>
      </c>
      <c r="D279" s="5">
        <v>2865.4</v>
      </c>
      <c r="E279" s="7">
        <v>2901.7</v>
      </c>
      <c r="F279" s="10">
        <v>110.504</v>
      </c>
      <c r="G279" s="30">
        <v>101.52500000000001</v>
      </c>
      <c r="H279" s="27">
        <v>2.19</v>
      </c>
      <c r="I279" s="29">
        <v>0.16</v>
      </c>
      <c r="K279" s="32">
        <v>115.875</v>
      </c>
      <c r="L279" s="35">
        <v>101.73099999999999</v>
      </c>
      <c r="M279" s="38">
        <v>149523</v>
      </c>
      <c r="N279" s="45">
        <v>120.7607</v>
      </c>
      <c r="O279" s="37"/>
      <c r="S279" s="19">
        <v>34304</v>
      </c>
      <c r="T279" s="23">
        <v>1.1434244489915233</v>
      </c>
    </row>
    <row r="280" spans="1:20" x14ac:dyDescent="0.25">
      <c r="A280" s="4">
        <v>42370</v>
      </c>
      <c r="B280" s="5">
        <v>16525</v>
      </c>
      <c r="C280" s="6">
        <v>11365.2</v>
      </c>
      <c r="D280" s="5">
        <v>2841.5</v>
      </c>
      <c r="E280" s="7">
        <v>2913.2</v>
      </c>
      <c r="F280" s="10">
        <v>110.63</v>
      </c>
      <c r="G280" s="30">
        <v>99.614000000000004</v>
      </c>
      <c r="H280" s="27">
        <v>1.92</v>
      </c>
      <c r="I280" s="29">
        <v>0.36</v>
      </c>
      <c r="K280" s="32">
        <v>115.599</v>
      </c>
      <c r="L280" s="35">
        <v>101.551</v>
      </c>
      <c r="M280" s="38">
        <v>150979</v>
      </c>
      <c r="N280" s="45">
        <v>123.3784</v>
      </c>
      <c r="O280" s="37"/>
      <c r="S280" s="19">
        <v>34335</v>
      </c>
      <c r="T280" s="23">
        <v>1.1223617123837946</v>
      </c>
    </row>
    <row r="281" spans="1:20" x14ac:dyDescent="0.25">
      <c r="A281" s="4">
        <v>42461</v>
      </c>
      <c r="B281" s="5">
        <v>16570.2</v>
      </c>
      <c r="C281" s="6">
        <v>11487.4</v>
      </c>
      <c r="D281" s="5">
        <v>2769.9</v>
      </c>
      <c r="E281" s="7">
        <v>2902.1</v>
      </c>
      <c r="F281" s="10">
        <v>111.26300000000001</v>
      </c>
      <c r="G281" s="30">
        <v>100.23399999999999</v>
      </c>
      <c r="H281" s="27">
        <v>1.75</v>
      </c>
      <c r="I281" s="29">
        <v>0.37</v>
      </c>
      <c r="K281" s="32">
        <v>116.655</v>
      </c>
      <c r="L281" s="35">
        <v>101.586</v>
      </c>
      <c r="M281" s="38">
        <v>151044</v>
      </c>
      <c r="N281" s="45">
        <v>120.41240000000001</v>
      </c>
      <c r="O281" s="37"/>
      <c r="S281" s="19">
        <v>34366</v>
      </c>
      <c r="T281" s="23">
        <v>1.1269533390953617</v>
      </c>
    </row>
    <row r="282" spans="1:20" x14ac:dyDescent="0.25">
      <c r="H282" s="27"/>
      <c r="I282" s="29"/>
      <c r="M282" s="38"/>
      <c r="N282" s="45">
        <v>121.52979999999999</v>
      </c>
      <c r="S282" s="19">
        <v>34394</v>
      </c>
      <c r="T282" s="23">
        <v>1.15667840794843</v>
      </c>
    </row>
    <row r="283" spans="1:20" x14ac:dyDescent="0.25">
      <c r="N283" s="45">
        <v>125.4847</v>
      </c>
      <c r="S283" s="19">
        <v>34425</v>
      </c>
      <c r="T283" s="23">
        <v>1.1515706076307115</v>
      </c>
    </row>
    <row r="284" spans="1:20" x14ac:dyDescent="0.25">
      <c r="S284" s="19">
        <v>34455</v>
      </c>
      <c r="T284" s="23">
        <v>1.1806987745246</v>
      </c>
    </row>
    <row r="285" spans="1:20" x14ac:dyDescent="0.25">
      <c r="S285" s="19">
        <v>34486</v>
      </c>
      <c r="T285" s="23">
        <v>1.2020327699588225</v>
      </c>
    </row>
    <row r="286" spans="1:20" x14ac:dyDescent="0.25">
      <c r="S286" s="19">
        <v>34516</v>
      </c>
      <c r="T286" s="23">
        <v>1.2478164603802477</v>
      </c>
    </row>
    <row r="287" spans="1:20" x14ac:dyDescent="0.25">
      <c r="S287" s="19">
        <v>34547</v>
      </c>
      <c r="T287" s="23">
        <v>1.2500495462098939</v>
      </c>
    </row>
    <row r="288" spans="1:20" x14ac:dyDescent="0.25">
      <c r="S288" s="19">
        <v>34578</v>
      </c>
      <c r="T288" s="23">
        <v>1.2625573042411724</v>
      </c>
    </row>
    <row r="289" spans="19:21" x14ac:dyDescent="0.25">
      <c r="S289" s="19">
        <v>34608</v>
      </c>
      <c r="T289" s="23">
        <v>1.2871520368542282</v>
      </c>
    </row>
    <row r="290" spans="19:21" x14ac:dyDescent="0.25">
      <c r="S290" s="19">
        <v>34639</v>
      </c>
      <c r="T290" s="23">
        <v>1.2703478306053519</v>
      </c>
    </row>
    <row r="291" spans="19:21" x14ac:dyDescent="0.25">
      <c r="S291" s="19">
        <v>34669</v>
      </c>
      <c r="T291" s="23">
        <v>1.2444817510817001</v>
      </c>
    </row>
    <row r="292" spans="19:21" x14ac:dyDescent="0.25">
      <c r="S292" s="19">
        <v>34700</v>
      </c>
      <c r="T292" s="23">
        <v>1.2781515618873351</v>
      </c>
    </row>
    <row r="293" spans="19:21" x14ac:dyDescent="0.25">
      <c r="S293" s="19">
        <v>34731</v>
      </c>
      <c r="T293" s="23">
        <v>1.3019754493409668</v>
      </c>
    </row>
    <row r="294" spans="19:21" x14ac:dyDescent="0.25">
      <c r="S294" s="19">
        <v>34759</v>
      </c>
      <c r="T294" s="23">
        <v>1.390959049854207</v>
      </c>
      <c r="U294" s="31">
        <f>AVERAGE(T292:T294)</f>
        <v>1.3236953536941696</v>
      </c>
    </row>
    <row r="295" spans="19:21" x14ac:dyDescent="0.25">
      <c r="S295" s="19">
        <v>34790</v>
      </c>
      <c r="T295" s="23">
        <v>1.4160349840718218</v>
      </c>
    </row>
    <row r="296" spans="19:21" x14ac:dyDescent="0.25">
      <c r="S296" s="19">
        <v>34820</v>
      </c>
      <c r="T296" s="23">
        <v>1.3875053348467654</v>
      </c>
    </row>
    <row r="297" spans="19:21" x14ac:dyDescent="0.25">
      <c r="S297" s="19">
        <v>34851</v>
      </c>
      <c r="T297" s="23">
        <v>1.3958232372252359</v>
      </c>
      <c r="U297" s="31">
        <f>AVERAGE(T295:T297)</f>
        <v>1.3997878520479412</v>
      </c>
    </row>
    <row r="298" spans="19:21" x14ac:dyDescent="0.25">
      <c r="S298" s="19">
        <v>34881</v>
      </c>
      <c r="T298" s="23">
        <v>1.4084887800662542</v>
      </c>
    </row>
    <row r="299" spans="19:21" x14ac:dyDescent="0.25">
      <c r="S299" s="19">
        <v>34912</v>
      </c>
      <c r="T299" s="23">
        <v>1.3529520752628672</v>
      </c>
    </row>
    <row r="300" spans="19:21" x14ac:dyDescent="0.25">
      <c r="S300" s="19">
        <v>34943</v>
      </c>
      <c r="T300" s="23">
        <v>1.3395161427299507</v>
      </c>
      <c r="U300" s="31">
        <f>AVERAGE(T298:T300)</f>
        <v>1.3669856660196906</v>
      </c>
    </row>
    <row r="301" spans="19:21" x14ac:dyDescent="0.25">
      <c r="S301" s="19">
        <v>34973</v>
      </c>
      <c r="T301" s="23">
        <v>1.382894378844659</v>
      </c>
    </row>
    <row r="302" spans="19:21" x14ac:dyDescent="0.25">
      <c r="S302" s="19">
        <v>35004</v>
      </c>
      <c r="T302" s="23">
        <v>1.3799672052494187</v>
      </c>
    </row>
    <row r="303" spans="19:21" x14ac:dyDescent="0.25">
      <c r="S303" s="19">
        <v>35034</v>
      </c>
      <c r="T303" s="23">
        <v>1.3576478689434963</v>
      </c>
      <c r="U303" s="31">
        <f>AVERAGE(T301:T303)</f>
        <v>1.3735031510125246</v>
      </c>
    </row>
    <row r="304" spans="19:21" x14ac:dyDescent="0.25">
      <c r="S304" s="19">
        <v>35065</v>
      </c>
      <c r="T304" s="23">
        <v>1.3364041817560648</v>
      </c>
    </row>
    <row r="305" spans="19:21" x14ac:dyDescent="0.25">
      <c r="S305" s="19">
        <v>35096</v>
      </c>
      <c r="T305" s="23">
        <v>1.3333066466698484</v>
      </c>
    </row>
    <row r="306" spans="19:21" x14ac:dyDescent="0.25">
      <c r="S306" s="19">
        <v>35125</v>
      </c>
      <c r="T306" s="23">
        <v>1.3236515430427727</v>
      </c>
      <c r="U306" s="31">
        <f>AVERAGE(T304:T306)</f>
        <v>1.3311207904895619</v>
      </c>
    </row>
    <row r="307" spans="19:21" x14ac:dyDescent="0.25">
      <c r="S307" s="19">
        <v>35156</v>
      </c>
      <c r="T307" s="23">
        <v>1.30007147035363</v>
      </c>
    </row>
    <row r="308" spans="19:21" x14ac:dyDescent="0.25">
      <c r="S308" s="19">
        <v>35186</v>
      </c>
      <c r="T308" s="23">
        <v>1.2763165753067089</v>
      </c>
    </row>
    <row r="309" spans="19:21" x14ac:dyDescent="0.25">
      <c r="S309" s="19">
        <v>35217</v>
      </c>
      <c r="T309" s="23">
        <v>1.2798243161889811</v>
      </c>
      <c r="U309" s="31">
        <f>AVERAGE(T307:T309)</f>
        <v>1.2854041206164402</v>
      </c>
    </row>
    <row r="310" spans="19:21" x14ac:dyDescent="0.25">
      <c r="S310" s="19">
        <v>35247</v>
      </c>
      <c r="T310" s="23">
        <v>1.3017154875207992</v>
      </c>
    </row>
    <row r="311" spans="19:21" x14ac:dyDescent="0.25">
      <c r="S311" s="19">
        <v>35278</v>
      </c>
      <c r="T311" s="23">
        <v>1.3191875893700262</v>
      </c>
    </row>
    <row r="312" spans="19:21" x14ac:dyDescent="0.25">
      <c r="S312" s="19">
        <v>35309</v>
      </c>
      <c r="T312" s="23">
        <v>1.2969678514588865</v>
      </c>
      <c r="U312" s="31">
        <f>AVERAGE(T310:T312)</f>
        <v>1.3059569761165706</v>
      </c>
    </row>
    <row r="313" spans="19:21" x14ac:dyDescent="0.25">
      <c r="S313" s="19">
        <v>35339</v>
      </c>
      <c r="T313" s="23">
        <v>1.2802431891078097</v>
      </c>
    </row>
    <row r="314" spans="19:21" x14ac:dyDescent="0.25">
      <c r="S314" s="19">
        <v>35370</v>
      </c>
      <c r="T314" s="23">
        <v>1.2937078449530366</v>
      </c>
    </row>
    <row r="315" spans="19:21" x14ac:dyDescent="0.25">
      <c r="S315" s="19">
        <v>35400</v>
      </c>
      <c r="T315" s="23">
        <v>1.2597922834138491</v>
      </c>
      <c r="U315" s="31">
        <f>AVERAGE(T313:T315)</f>
        <v>1.2779144391582318</v>
      </c>
    </row>
    <row r="316" spans="19:21" x14ac:dyDescent="0.25">
      <c r="S316" s="19">
        <v>35431</v>
      </c>
      <c r="T316" s="23">
        <v>1.2188119399264663</v>
      </c>
    </row>
    <row r="317" spans="19:21" x14ac:dyDescent="0.25">
      <c r="S317" s="19">
        <v>35462</v>
      </c>
      <c r="T317" s="23">
        <v>1.167867391174539</v>
      </c>
    </row>
    <row r="318" spans="19:21" x14ac:dyDescent="0.25">
      <c r="S318" s="19">
        <v>35490</v>
      </c>
      <c r="T318" s="23">
        <v>1.1541529092411191</v>
      </c>
      <c r="U318" s="31">
        <f>AVERAGE(T316:T318)</f>
        <v>1.1802774134473748</v>
      </c>
    </row>
    <row r="319" spans="19:21" x14ac:dyDescent="0.25">
      <c r="S319" s="19">
        <v>35521</v>
      </c>
      <c r="T319" s="23">
        <v>1.1424893510134941</v>
      </c>
    </row>
    <row r="320" spans="19:21" x14ac:dyDescent="0.25">
      <c r="S320" s="19">
        <v>35551</v>
      </c>
      <c r="T320" s="23">
        <v>1.147247489441577</v>
      </c>
    </row>
    <row r="321" spans="17:21" x14ac:dyDescent="0.25">
      <c r="S321" s="19">
        <v>35582</v>
      </c>
      <c r="T321" s="23">
        <v>1.1320411645540316</v>
      </c>
      <c r="U321" s="31">
        <f>AVERAGE(T319:T321)</f>
        <v>1.1405926683363676</v>
      </c>
    </row>
    <row r="322" spans="17:21" x14ac:dyDescent="0.25">
      <c r="S322" s="19">
        <v>35612</v>
      </c>
      <c r="T322" s="23">
        <v>1.0902656335358718</v>
      </c>
    </row>
    <row r="323" spans="17:21" x14ac:dyDescent="0.25">
      <c r="S323" s="19">
        <v>35643</v>
      </c>
      <c r="T323" s="23">
        <v>1.062949739130435</v>
      </c>
    </row>
    <row r="324" spans="17:21" x14ac:dyDescent="0.25">
      <c r="Q324" s="9"/>
      <c r="S324" s="19">
        <v>35674</v>
      </c>
      <c r="T324" s="23">
        <v>1.0949655805620873</v>
      </c>
      <c r="U324" s="31">
        <f>AVERAGE(T322:T324)</f>
        <v>1.0827269844094649</v>
      </c>
    </row>
    <row r="325" spans="17:21" x14ac:dyDescent="0.25">
      <c r="Q325" s="9"/>
      <c r="S325" s="19">
        <v>35704</v>
      </c>
      <c r="T325" s="23">
        <v>1.112846384068279</v>
      </c>
    </row>
    <row r="326" spans="17:21" x14ac:dyDescent="0.25">
      <c r="Q326" s="9"/>
      <c r="S326" s="19">
        <v>35735</v>
      </c>
      <c r="T326" s="23">
        <v>1.1290351093921378</v>
      </c>
    </row>
    <row r="327" spans="17:21" x14ac:dyDescent="0.25">
      <c r="Q327" s="9"/>
      <c r="S327" s="19">
        <v>35765</v>
      </c>
      <c r="T327" s="23">
        <v>1.09952075556555</v>
      </c>
      <c r="U327" s="31">
        <f>AVERAGE(T325:T327)</f>
        <v>1.1138007496753222</v>
      </c>
    </row>
    <row r="328" spans="17:21" x14ac:dyDescent="0.25">
      <c r="Q328" s="9"/>
      <c r="S328" s="19">
        <v>35796</v>
      </c>
      <c r="T328" s="23">
        <v>1.0767010845031655</v>
      </c>
    </row>
    <row r="329" spans="17:21" x14ac:dyDescent="0.25">
      <c r="Q329" s="9"/>
      <c r="S329" s="19">
        <v>35827</v>
      </c>
      <c r="T329" s="23">
        <v>1.079196336147437</v>
      </c>
    </row>
    <row r="330" spans="17:21" x14ac:dyDescent="0.25">
      <c r="Q330" s="9"/>
      <c r="S330" s="19">
        <v>35855</v>
      </c>
      <c r="T330" s="23">
        <v>1.0703959719789844</v>
      </c>
      <c r="U330" s="31">
        <f>AVERAGE(T328:T330)</f>
        <v>1.075431130876529</v>
      </c>
    </row>
    <row r="331" spans="17:21" x14ac:dyDescent="0.25">
      <c r="Q331" s="9"/>
      <c r="S331" s="19">
        <v>35886</v>
      </c>
      <c r="T331" s="23">
        <v>1.0786606662254579</v>
      </c>
    </row>
    <row r="332" spans="17:21" x14ac:dyDescent="0.25">
      <c r="Q332" s="9"/>
      <c r="S332" s="19">
        <v>35916</v>
      </c>
      <c r="T332" s="23">
        <v>1.1016884582887398</v>
      </c>
    </row>
    <row r="333" spans="17:21" x14ac:dyDescent="0.25">
      <c r="Q333" s="9"/>
      <c r="S333" s="19">
        <v>35947</v>
      </c>
      <c r="T333" s="23">
        <v>1.0909345827755468</v>
      </c>
      <c r="U333" s="31">
        <f>AVERAGE(T331:T333)</f>
        <v>1.0904279024299148</v>
      </c>
    </row>
    <row r="334" spans="17:21" x14ac:dyDescent="0.25">
      <c r="Q334" s="9"/>
      <c r="S334" s="19">
        <v>35977</v>
      </c>
      <c r="T334" s="23">
        <v>1.0880215398308857</v>
      </c>
    </row>
    <row r="335" spans="17:21" x14ac:dyDescent="0.25">
      <c r="Q335" s="9"/>
      <c r="S335" s="19">
        <v>36008</v>
      </c>
      <c r="T335" s="23">
        <v>1.0945366388717892</v>
      </c>
    </row>
    <row r="336" spans="17:21" x14ac:dyDescent="0.25">
      <c r="Q336" s="9"/>
      <c r="S336" s="19">
        <v>36039</v>
      </c>
      <c r="T336" s="23">
        <v>1.1511639317245439</v>
      </c>
      <c r="U336" s="31">
        <f>AVERAGE(T334:T336)</f>
        <v>1.1112407034757397</v>
      </c>
    </row>
    <row r="337" spans="17:21" x14ac:dyDescent="0.25">
      <c r="Q337" s="9"/>
      <c r="S337" s="19">
        <v>36069</v>
      </c>
      <c r="T337" s="23">
        <v>1.1939610036017339</v>
      </c>
    </row>
    <row r="338" spans="17:21" x14ac:dyDescent="0.25">
      <c r="Q338" s="9"/>
      <c r="S338" s="19">
        <v>36100</v>
      </c>
      <c r="T338" s="23">
        <v>1.1623150413026684</v>
      </c>
    </row>
    <row r="339" spans="17:21" x14ac:dyDescent="0.25">
      <c r="Q339" s="9"/>
      <c r="S339" s="19">
        <v>36130</v>
      </c>
      <c r="T339" s="23">
        <v>1.1712944783806445</v>
      </c>
      <c r="U339" s="31">
        <f>AVERAGE(T337:T339)</f>
        <v>1.1758568410950156</v>
      </c>
    </row>
    <row r="340" spans="17:21" x14ac:dyDescent="0.25">
      <c r="Q340" s="9"/>
      <c r="S340" s="19">
        <v>36161</v>
      </c>
      <c r="T340" s="23">
        <v>1.1590775868199596</v>
      </c>
    </row>
    <row r="341" spans="17:21" x14ac:dyDescent="0.25">
      <c r="Q341" s="9"/>
      <c r="S341" s="19">
        <v>36192</v>
      </c>
      <c r="T341" s="23">
        <v>1.1203044564096689</v>
      </c>
    </row>
    <row r="342" spans="17:21" x14ac:dyDescent="0.25">
      <c r="Q342" s="9"/>
      <c r="S342" s="19">
        <v>36220</v>
      </c>
      <c r="T342" s="23">
        <v>1.0886271401536236</v>
      </c>
      <c r="U342" s="31">
        <f>AVERAGE(T340:T342)</f>
        <v>1.1226697277944175</v>
      </c>
    </row>
    <row r="343" spans="17:21" x14ac:dyDescent="0.25">
      <c r="Q343" s="9"/>
      <c r="S343" s="19">
        <v>36251</v>
      </c>
      <c r="T343" s="23">
        <v>1.0701031460305301</v>
      </c>
    </row>
    <row r="344" spans="17:21" x14ac:dyDescent="0.25">
      <c r="Q344" s="9"/>
      <c r="S344" s="19">
        <v>36281</v>
      </c>
      <c r="T344" s="23">
        <v>1.0630075112777868</v>
      </c>
    </row>
    <row r="345" spans="17:21" x14ac:dyDescent="0.25">
      <c r="Q345" s="9"/>
      <c r="S345" s="19">
        <v>36312</v>
      </c>
      <c r="T345" s="23">
        <v>1.0376843803056026</v>
      </c>
      <c r="U345" s="31">
        <f>AVERAGE(T343:T345)</f>
        <v>1.0569316792046399</v>
      </c>
    </row>
    <row r="346" spans="17:21" x14ac:dyDescent="0.25">
      <c r="Q346" s="9"/>
      <c r="S346" s="19">
        <v>36342</v>
      </c>
      <c r="T346" s="23">
        <v>1.0370241357370096</v>
      </c>
    </row>
    <row r="347" spans="17:21" x14ac:dyDescent="0.25">
      <c r="Q347" s="9"/>
      <c r="S347" s="19">
        <v>36373</v>
      </c>
      <c r="T347" s="23">
        <v>1.0604714634278589</v>
      </c>
    </row>
    <row r="348" spans="17:21" x14ac:dyDescent="0.25">
      <c r="Q348" s="9"/>
      <c r="S348" s="19">
        <v>36404</v>
      </c>
      <c r="T348" s="23">
        <v>1.049714212108201</v>
      </c>
      <c r="U348" s="31">
        <f>AVERAGE(T346:T348)</f>
        <v>1.049069937091023</v>
      </c>
    </row>
    <row r="349" spans="17:21" x14ac:dyDescent="0.25">
      <c r="Q349" s="9"/>
      <c r="S349" s="19">
        <v>36434</v>
      </c>
      <c r="T349" s="23">
        <v>1.0705717444851937</v>
      </c>
    </row>
    <row r="350" spans="17:21" x14ac:dyDescent="0.25">
      <c r="Q350" s="9"/>
      <c r="S350" s="19">
        <v>36465</v>
      </c>
      <c r="T350" s="23">
        <v>1.0328074774251468</v>
      </c>
    </row>
    <row r="351" spans="17:21" x14ac:dyDescent="0.25">
      <c r="Q351" s="9"/>
      <c r="S351" s="19">
        <v>36495</v>
      </c>
      <c r="T351" s="23">
        <v>1.0110248229516672</v>
      </c>
      <c r="U351" s="31">
        <f>AVERAGE(T349:T351)</f>
        <v>1.0381346816206691</v>
      </c>
    </row>
    <row r="352" spans="17:21" x14ac:dyDescent="0.25">
      <c r="Q352" s="9"/>
      <c r="S352" s="19">
        <v>36526</v>
      </c>
      <c r="T352" s="23">
        <v>1.0131196684796686</v>
      </c>
    </row>
    <row r="353" spans="17:21" x14ac:dyDescent="0.25">
      <c r="Q353" s="9"/>
      <c r="S353" s="19">
        <v>36557</v>
      </c>
      <c r="T353" s="23">
        <v>0.98342091713596158</v>
      </c>
    </row>
    <row r="354" spans="17:21" x14ac:dyDescent="0.25">
      <c r="Q354" s="9"/>
      <c r="S354" s="19">
        <v>36586</v>
      </c>
      <c r="T354" s="23">
        <v>0.96431689182526392</v>
      </c>
      <c r="U354" s="31">
        <f>AVERAGE(T352:T354)</f>
        <v>0.98695249248029804</v>
      </c>
    </row>
    <row r="355" spans="17:21" x14ac:dyDescent="0.25">
      <c r="Q355" s="9"/>
      <c r="S355" s="19">
        <v>36617</v>
      </c>
      <c r="T355" s="23">
        <v>0.94488985941349835</v>
      </c>
    </row>
    <row r="356" spans="17:21" x14ac:dyDescent="0.25">
      <c r="Q356" s="9"/>
      <c r="S356" s="19">
        <v>36647</v>
      </c>
      <c r="T356" s="23">
        <v>0.90589509958314063</v>
      </c>
    </row>
    <row r="357" spans="17:21" x14ac:dyDescent="0.25">
      <c r="Q357" s="9"/>
      <c r="S357" s="19">
        <v>36678</v>
      </c>
      <c r="T357" s="23">
        <v>0.95049206395490127</v>
      </c>
      <c r="U357" s="31">
        <f>AVERAGE(T355:T357)</f>
        <v>0.93375900765051334</v>
      </c>
    </row>
    <row r="358" spans="17:21" x14ac:dyDescent="0.25">
      <c r="Q358" s="9"/>
      <c r="S358" s="19">
        <v>36708</v>
      </c>
      <c r="T358" s="23">
        <v>0.93858696611958936</v>
      </c>
    </row>
    <row r="359" spans="17:21" x14ac:dyDescent="0.25">
      <c r="Q359" s="9"/>
      <c r="S359" s="19">
        <v>36739</v>
      </c>
      <c r="T359" s="23">
        <v>0.90451256532396074</v>
      </c>
    </row>
    <row r="360" spans="17:21" x14ac:dyDescent="0.25">
      <c r="Q360" s="9"/>
      <c r="S360" s="19">
        <v>36770</v>
      </c>
      <c r="T360" s="23">
        <v>0.869488539166</v>
      </c>
      <c r="U360" s="31">
        <f>AVERAGE(T358:T360)</f>
        <v>0.90419602353651662</v>
      </c>
    </row>
    <row r="361" spans="17:21" x14ac:dyDescent="0.25">
      <c r="Q361" s="9"/>
      <c r="S361" s="19">
        <v>36800</v>
      </c>
      <c r="T361" s="23">
        <v>0.85250959811699079</v>
      </c>
    </row>
    <row r="362" spans="17:21" x14ac:dyDescent="0.25">
      <c r="Q362" s="9"/>
      <c r="S362" s="19">
        <v>36831</v>
      </c>
      <c r="T362" s="23">
        <v>0.85519349365981656</v>
      </c>
    </row>
    <row r="363" spans="17:21" x14ac:dyDescent="0.25">
      <c r="Q363" s="9"/>
      <c r="S363" s="19">
        <v>36861</v>
      </c>
      <c r="T363" s="23">
        <v>0.89828113718826097</v>
      </c>
      <c r="U363" s="31">
        <f>AVERAGE(T361:T363)</f>
        <v>0.86866140965502281</v>
      </c>
    </row>
    <row r="364" spans="17:21" x14ac:dyDescent="0.25">
      <c r="Q364" s="9"/>
      <c r="S364" s="19">
        <v>36892</v>
      </c>
      <c r="T364" s="23">
        <v>0.9375970853307769</v>
      </c>
    </row>
    <row r="365" spans="17:21" x14ac:dyDescent="0.25">
      <c r="Q365" s="9"/>
      <c r="S365" s="19">
        <v>36923</v>
      </c>
      <c r="T365" s="23">
        <v>0.92051937685320306</v>
      </c>
    </row>
    <row r="366" spans="17:21" x14ac:dyDescent="0.25">
      <c r="Q366" s="9"/>
      <c r="S366" s="19">
        <v>36951</v>
      </c>
      <c r="T366" s="23">
        <v>0.90829309432034555</v>
      </c>
      <c r="U366" s="31">
        <f>AVERAGE(T364:T366)</f>
        <v>0.92213651883477521</v>
      </c>
    </row>
    <row r="367" spans="17:21" x14ac:dyDescent="0.25">
      <c r="Q367" s="9"/>
      <c r="S367" s="19">
        <v>36982</v>
      </c>
      <c r="T367" s="23">
        <v>0.89250137811444752</v>
      </c>
    </row>
    <row r="368" spans="17:21" x14ac:dyDescent="0.25">
      <c r="Q368" s="9"/>
      <c r="S368" s="19">
        <v>37012</v>
      </c>
      <c r="T368" s="23">
        <v>0.87528642649362276</v>
      </c>
    </row>
    <row r="369" spans="17:21" x14ac:dyDescent="0.25">
      <c r="Q369" s="9"/>
      <c r="S369" s="19">
        <v>37043</v>
      </c>
      <c r="T369" s="23">
        <v>0.85299294343407916</v>
      </c>
      <c r="U369" s="31">
        <f>AVERAGE(T367:T369)</f>
        <v>0.87359358268071652</v>
      </c>
    </row>
    <row r="370" spans="17:21" x14ac:dyDescent="0.25">
      <c r="Q370" s="9"/>
      <c r="S370" s="19">
        <v>37073</v>
      </c>
      <c r="T370" s="23">
        <v>0.8614841738977228</v>
      </c>
    </row>
    <row r="371" spans="17:21" x14ac:dyDescent="0.25">
      <c r="Q371" s="9"/>
      <c r="S371" s="19">
        <v>37104</v>
      </c>
      <c r="T371" s="23">
        <v>0.90138608166651313</v>
      </c>
    </row>
    <row r="372" spans="17:21" x14ac:dyDescent="0.25">
      <c r="Q372" s="9"/>
      <c r="S372" s="19">
        <v>37135</v>
      </c>
      <c r="T372" s="23">
        <v>0.91138281453867676</v>
      </c>
      <c r="U372" s="31">
        <f>AVERAGE(T370:T372)</f>
        <v>0.89141769003430416</v>
      </c>
    </row>
    <row r="373" spans="17:21" x14ac:dyDescent="0.25">
      <c r="Q373" s="9"/>
      <c r="S373" s="19">
        <v>37165</v>
      </c>
      <c r="T373" s="23">
        <v>0.90501481652861981</v>
      </c>
    </row>
    <row r="374" spans="17:21" x14ac:dyDescent="0.25">
      <c r="Q374" s="9"/>
      <c r="S374" s="19">
        <v>37196</v>
      </c>
      <c r="T374" s="23">
        <v>0.88828572985738952</v>
      </c>
    </row>
    <row r="375" spans="17:21" x14ac:dyDescent="0.25">
      <c r="Q375" s="9"/>
      <c r="S375" s="19">
        <v>37226</v>
      </c>
      <c r="T375" s="23">
        <v>0.8912000000000001</v>
      </c>
      <c r="U375" s="31">
        <f>AVERAGE(T373:T375)</f>
        <v>0.89483351546200307</v>
      </c>
    </row>
    <row r="376" spans="17:21" x14ac:dyDescent="0.25">
      <c r="Q376" s="9"/>
      <c r="S376" s="20">
        <v>37257</v>
      </c>
      <c r="T376" s="24">
        <v>0.88319999999999999</v>
      </c>
    </row>
    <row r="377" spans="17:21" x14ac:dyDescent="0.25">
      <c r="Q377" s="9"/>
      <c r="S377" s="20">
        <v>37288</v>
      </c>
      <c r="T377" s="24">
        <v>0.87070000000000003</v>
      </c>
    </row>
    <row r="378" spans="17:21" x14ac:dyDescent="0.25">
      <c r="Q378" s="9"/>
      <c r="S378" s="20">
        <v>37316</v>
      </c>
      <c r="T378" s="24">
        <v>0.87660000000000005</v>
      </c>
      <c r="U378" s="31">
        <f>AVERAGE(T376:T378)</f>
        <v>0.87683333333333335</v>
      </c>
    </row>
    <row r="379" spans="17:21" x14ac:dyDescent="0.25">
      <c r="Q379" s="9"/>
      <c r="S379" s="20">
        <v>37347</v>
      </c>
      <c r="T379" s="24">
        <v>0.88600000000000001</v>
      </c>
    </row>
    <row r="380" spans="17:21" x14ac:dyDescent="0.25">
      <c r="Q380" s="9"/>
      <c r="S380" s="20">
        <v>37377</v>
      </c>
      <c r="T380" s="24">
        <v>0.91700000000000004</v>
      </c>
    </row>
    <row r="381" spans="17:21" x14ac:dyDescent="0.25">
      <c r="Q381" s="9"/>
      <c r="S381" s="20">
        <v>37408</v>
      </c>
      <c r="T381" s="24">
        <v>0.95609999999999995</v>
      </c>
      <c r="U381" s="31">
        <f>AVERAGE(T379:T381)</f>
        <v>0.91970000000000007</v>
      </c>
    </row>
    <row r="382" spans="17:21" x14ac:dyDescent="0.25">
      <c r="Q382" s="9"/>
      <c r="S382" s="20">
        <v>37438</v>
      </c>
      <c r="T382" s="24">
        <v>0.99350000000000005</v>
      </c>
    </row>
    <row r="383" spans="17:21" x14ac:dyDescent="0.25">
      <c r="Q383" s="9"/>
      <c r="S383" s="20">
        <v>37469</v>
      </c>
      <c r="T383" s="24">
        <v>0.97809999999999997</v>
      </c>
    </row>
    <row r="384" spans="17:21" x14ac:dyDescent="0.25">
      <c r="Q384" s="9"/>
      <c r="S384" s="20">
        <v>37500</v>
      </c>
      <c r="T384" s="24">
        <v>0.98060000000000003</v>
      </c>
      <c r="U384" s="31">
        <f>AVERAGE(T382:T384)</f>
        <v>0.98406666666666665</v>
      </c>
    </row>
    <row r="385" spans="17:21" x14ac:dyDescent="0.25">
      <c r="Q385" s="9"/>
      <c r="S385" s="20">
        <v>37530</v>
      </c>
      <c r="T385" s="24">
        <v>0.98119999999999996</v>
      </c>
    </row>
    <row r="386" spans="17:21" x14ac:dyDescent="0.25">
      <c r="Q386" s="9"/>
      <c r="S386" s="20">
        <v>37561</v>
      </c>
      <c r="T386" s="24">
        <v>1.0013000000000001</v>
      </c>
    </row>
    <row r="387" spans="17:21" x14ac:dyDescent="0.25">
      <c r="Q387" s="9"/>
      <c r="S387" s="20">
        <v>37591</v>
      </c>
      <c r="T387" s="24">
        <v>1.0194000000000001</v>
      </c>
      <c r="U387" s="31">
        <f>AVERAGE(T385:T387)</f>
        <v>1.0006333333333333</v>
      </c>
    </row>
    <row r="388" spans="17:21" x14ac:dyDescent="0.25">
      <c r="Q388" s="9"/>
      <c r="S388" s="20">
        <v>37622</v>
      </c>
      <c r="T388" s="24">
        <v>1.0622</v>
      </c>
    </row>
    <row r="389" spans="17:21" x14ac:dyDescent="0.25">
      <c r="Q389" s="9"/>
      <c r="S389" s="20">
        <v>37653</v>
      </c>
      <c r="T389" s="24">
        <v>1.0785</v>
      </c>
    </row>
    <row r="390" spans="17:21" x14ac:dyDescent="0.25">
      <c r="Q390" s="9"/>
      <c r="S390" s="20">
        <v>37681</v>
      </c>
      <c r="T390" s="24">
        <v>1.0797000000000001</v>
      </c>
      <c r="U390" s="31">
        <f>AVERAGE(T388:T390)</f>
        <v>1.0734666666666666</v>
      </c>
    </row>
    <row r="391" spans="17:21" x14ac:dyDescent="0.25">
      <c r="Q391" s="9"/>
      <c r="S391" s="20">
        <v>37712</v>
      </c>
      <c r="T391" s="24">
        <v>1.0862000000000001</v>
      </c>
    </row>
    <row r="392" spans="17:21" x14ac:dyDescent="0.25">
      <c r="Q392" s="9"/>
      <c r="S392" s="20">
        <v>37742</v>
      </c>
      <c r="T392" s="24">
        <v>1.1556</v>
      </c>
    </row>
    <row r="393" spans="17:21" x14ac:dyDescent="0.25">
      <c r="Q393" s="9"/>
      <c r="S393" s="20">
        <v>37773</v>
      </c>
      <c r="T393" s="24">
        <v>1.1674</v>
      </c>
      <c r="U393" s="31">
        <f>AVERAGE(T391:T393)</f>
        <v>1.1364000000000001</v>
      </c>
    </row>
    <row r="394" spans="17:21" x14ac:dyDescent="0.25">
      <c r="Q394" s="9"/>
      <c r="S394" s="20">
        <v>37803</v>
      </c>
      <c r="T394" s="24">
        <v>1.1365000000000001</v>
      </c>
    </row>
    <row r="395" spans="17:21" x14ac:dyDescent="0.25">
      <c r="Q395" s="9"/>
      <c r="S395" s="20">
        <v>37834</v>
      </c>
      <c r="T395" s="24">
        <v>1.1154999999999999</v>
      </c>
    </row>
    <row r="396" spans="17:21" x14ac:dyDescent="0.25">
      <c r="Q396" s="9"/>
      <c r="S396" s="20">
        <v>37865</v>
      </c>
      <c r="T396" s="24">
        <v>1.1267</v>
      </c>
      <c r="U396" s="31">
        <f>AVERAGE(T394:T396)</f>
        <v>1.1262333333333332</v>
      </c>
    </row>
    <row r="397" spans="17:21" x14ac:dyDescent="0.25">
      <c r="Q397" s="9"/>
      <c r="S397" s="20">
        <v>37895</v>
      </c>
      <c r="T397" s="24">
        <v>1.1714</v>
      </c>
    </row>
    <row r="398" spans="17:21" x14ac:dyDescent="0.25">
      <c r="Q398" s="9"/>
      <c r="S398" s="20">
        <v>37926</v>
      </c>
      <c r="T398" s="24">
        <v>1.171</v>
      </c>
    </row>
    <row r="399" spans="17:21" x14ac:dyDescent="0.25">
      <c r="Q399" s="9"/>
      <c r="S399" s="20">
        <v>37956</v>
      </c>
      <c r="T399" s="24">
        <v>1.2298</v>
      </c>
      <c r="U399" s="31">
        <f>AVERAGE(T397:T399)</f>
        <v>1.1907333333333334</v>
      </c>
    </row>
    <row r="400" spans="17:21" x14ac:dyDescent="0.25">
      <c r="Q400" s="9"/>
      <c r="S400" s="20">
        <v>37987</v>
      </c>
      <c r="T400" s="24">
        <v>1.2638</v>
      </c>
    </row>
    <row r="401" spans="17:21" x14ac:dyDescent="0.25">
      <c r="Q401" s="9"/>
      <c r="S401" s="20">
        <v>38018</v>
      </c>
      <c r="T401" s="24">
        <v>1.264</v>
      </c>
    </row>
    <row r="402" spans="17:21" x14ac:dyDescent="0.25">
      <c r="Q402" s="9"/>
      <c r="S402" s="20">
        <v>38047</v>
      </c>
      <c r="T402" s="24">
        <v>1.2261</v>
      </c>
      <c r="U402" s="31">
        <f>AVERAGE(T400:T402)</f>
        <v>1.2512999999999999</v>
      </c>
    </row>
    <row r="403" spans="17:21" x14ac:dyDescent="0.25">
      <c r="Q403" s="9"/>
      <c r="S403" s="20">
        <v>38078</v>
      </c>
      <c r="T403" s="24">
        <v>1.1989000000000001</v>
      </c>
    </row>
    <row r="404" spans="17:21" x14ac:dyDescent="0.25">
      <c r="Q404" s="9"/>
      <c r="S404" s="20">
        <v>38108</v>
      </c>
      <c r="T404" s="24">
        <v>1.2</v>
      </c>
    </row>
    <row r="405" spans="17:21" x14ac:dyDescent="0.25">
      <c r="Q405" s="9"/>
      <c r="S405" s="20">
        <v>38139</v>
      </c>
      <c r="T405" s="24">
        <v>1.2145999999999999</v>
      </c>
      <c r="U405" s="31">
        <f>AVERAGE(T403:T405)</f>
        <v>1.2045000000000001</v>
      </c>
    </row>
    <row r="406" spans="17:21" x14ac:dyDescent="0.25">
      <c r="Q406" s="9"/>
      <c r="S406" s="20">
        <v>38169</v>
      </c>
      <c r="T406" s="24">
        <v>1.2265999999999999</v>
      </c>
    </row>
    <row r="407" spans="17:21" x14ac:dyDescent="0.25">
      <c r="Q407" s="9"/>
      <c r="S407" s="20">
        <v>38200</v>
      </c>
      <c r="T407" s="24">
        <v>1.2191000000000001</v>
      </c>
    </row>
    <row r="408" spans="17:21" x14ac:dyDescent="0.25">
      <c r="Q408" s="9"/>
      <c r="S408" s="20">
        <v>38231</v>
      </c>
      <c r="T408" s="24">
        <v>1.2223999999999999</v>
      </c>
      <c r="U408" s="31">
        <f>AVERAGE(T406:T408)</f>
        <v>1.2226999999999999</v>
      </c>
    </row>
    <row r="409" spans="17:21" x14ac:dyDescent="0.25">
      <c r="Q409" s="9"/>
      <c r="S409" s="20">
        <v>38261</v>
      </c>
      <c r="T409" s="24">
        <v>1.2506999999999999</v>
      </c>
    </row>
    <row r="410" spans="17:21" x14ac:dyDescent="0.25">
      <c r="Q410" s="9"/>
      <c r="S410" s="20">
        <v>38292</v>
      </c>
      <c r="T410" s="24">
        <v>1.2997000000000001</v>
      </c>
    </row>
    <row r="411" spans="17:21" x14ac:dyDescent="0.25">
      <c r="Q411" s="9"/>
      <c r="S411" s="20">
        <v>38322</v>
      </c>
      <c r="T411" s="24">
        <v>1.3406</v>
      </c>
      <c r="U411" s="31">
        <f>AVERAGE(T409:T411)</f>
        <v>1.2969999999999999</v>
      </c>
    </row>
    <row r="412" spans="17:21" x14ac:dyDescent="0.25">
      <c r="Q412" s="9"/>
      <c r="S412" s="20">
        <v>38353</v>
      </c>
      <c r="T412" s="24">
        <v>1.3123</v>
      </c>
    </row>
    <row r="413" spans="17:21" x14ac:dyDescent="0.25">
      <c r="Q413" s="9"/>
      <c r="S413" s="20">
        <v>38384</v>
      </c>
      <c r="T413" s="24">
        <v>1.3012999999999999</v>
      </c>
    </row>
    <row r="414" spans="17:21" x14ac:dyDescent="0.25">
      <c r="Q414" s="9"/>
      <c r="S414" s="20">
        <v>38412</v>
      </c>
      <c r="T414" s="24">
        <v>1.3185</v>
      </c>
      <c r="U414" s="31">
        <f>AVERAGE(T412:T414)</f>
        <v>1.3107</v>
      </c>
    </row>
    <row r="415" spans="17:21" x14ac:dyDescent="0.25">
      <c r="Q415" s="9"/>
      <c r="S415" s="20">
        <v>38443</v>
      </c>
      <c r="T415" s="24">
        <v>1.2943</v>
      </c>
    </row>
    <row r="416" spans="17:21" x14ac:dyDescent="0.25">
      <c r="Q416" s="9"/>
      <c r="S416" s="20">
        <v>38473</v>
      </c>
      <c r="T416" s="24">
        <v>1.2697000000000001</v>
      </c>
    </row>
    <row r="417" spans="17:21" x14ac:dyDescent="0.25">
      <c r="Q417" s="9"/>
      <c r="S417" s="20">
        <v>38504</v>
      </c>
      <c r="T417" s="24">
        <v>1.2155</v>
      </c>
      <c r="U417" s="31">
        <f>AVERAGE(T415:T417)</f>
        <v>1.2598333333333334</v>
      </c>
    </row>
    <row r="418" spans="17:21" x14ac:dyDescent="0.25">
      <c r="Q418" s="9"/>
      <c r="S418" s="20">
        <v>38534</v>
      </c>
      <c r="T418" s="24">
        <v>1.2040999999999999</v>
      </c>
    </row>
    <row r="419" spans="17:21" x14ac:dyDescent="0.25">
      <c r="Q419" s="9"/>
      <c r="S419" s="20">
        <v>38565</v>
      </c>
      <c r="T419" s="24">
        <v>1.2295</v>
      </c>
    </row>
    <row r="420" spans="17:21" x14ac:dyDescent="0.25">
      <c r="Q420" s="9"/>
      <c r="S420" s="20">
        <v>38596</v>
      </c>
      <c r="T420" s="24">
        <v>1.2234</v>
      </c>
      <c r="U420" s="31">
        <f>AVERAGE(T418:T420)</f>
        <v>1.2190000000000001</v>
      </c>
    </row>
    <row r="421" spans="17:21" x14ac:dyDescent="0.25">
      <c r="Q421" s="9"/>
      <c r="S421" s="20">
        <v>38626</v>
      </c>
      <c r="T421" s="24">
        <v>1.2021999999999999</v>
      </c>
    </row>
    <row r="422" spans="17:21" x14ac:dyDescent="0.25">
      <c r="Q422" s="9"/>
      <c r="S422" s="20">
        <v>38657</v>
      </c>
      <c r="T422" s="24">
        <v>1.1789000000000001</v>
      </c>
    </row>
    <row r="423" spans="17:21" x14ac:dyDescent="0.25">
      <c r="Q423" s="9"/>
      <c r="S423" s="20">
        <v>38687</v>
      </c>
      <c r="T423" s="24">
        <v>1.1860999999999999</v>
      </c>
      <c r="U423" s="31">
        <f>AVERAGE(T421:T423)</f>
        <v>1.1890666666666665</v>
      </c>
    </row>
    <row r="424" spans="17:21" x14ac:dyDescent="0.25">
      <c r="Q424" s="9"/>
      <c r="S424" s="20">
        <v>38718</v>
      </c>
      <c r="T424" s="24">
        <v>1.2125999999999999</v>
      </c>
    </row>
    <row r="425" spans="17:21" x14ac:dyDescent="0.25">
      <c r="Q425" s="9"/>
      <c r="S425" s="20">
        <v>38749</v>
      </c>
      <c r="T425" s="24">
        <v>1.194</v>
      </c>
    </row>
    <row r="426" spans="17:21" x14ac:dyDescent="0.25">
      <c r="Q426" s="9"/>
      <c r="S426" s="20">
        <v>38777</v>
      </c>
      <c r="T426" s="24">
        <v>1.2028000000000001</v>
      </c>
      <c r="U426" s="31">
        <f>AVERAGE(T424:T426)</f>
        <v>1.2031333333333334</v>
      </c>
    </row>
    <row r="427" spans="17:21" x14ac:dyDescent="0.25">
      <c r="Q427" s="9"/>
      <c r="S427" s="20">
        <v>38808</v>
      </c>
      <c r="T427" s="24">
        <v>1.2273000000000001</v>
      </c>
    </row>
    <row r="428" spans="17:21" x14ac:dyDescent="0.25">
      <c r="Q428" s="9"/>
      <c r="S428" s="20">
        <v>38838</v>
      </c>
      <c r="T428" s="24">
        <v>1.2766999999999999</v>
      </c>
    </row>
    <row r="429" spans="17:21" x14ac:dyDescent="0.25">
      <c r="Q429" s="9"/>
      <c r="S429" s="20">
        <v>38869</v>
      </c>
      <c r="T429" s="24">
        <v>1.2661</v>
      </c>
      <c r="U429" s="31">
        <f>AVERAGE(T427:T429)</f>
        <v>1.2567000000000002</v>
      </c>
    </row>
    <row r="430" spans="17:21" x14ac:dyDescent="0.25">
      <c r="Q430" s="9"/>
      <c r="S430" s="20">
        <v>38899</v>
      </c>
      <c r="T430" s="24">
        <v>1.2681</v>
      </c>
    </row>
    <row r="431" spans="17:21" x14ac:dyDescent="0.25">
      <c r="Q431" s="9"/>
      <c r="S431" s="20">
        <v>38930</v>
      </c>
      <c r="T431" s="24">
        <v>1.2809999999999999</v>
      </c>
    </row>
    <row r="432" spans="17:21" x14ac:dyDescent="0.25">
      <c r="Q432" s="9"/>
      <c r="S432" s="20">
        <v>38961</v>
      </c>
      <c r="T432" s="24">
        <v>1.2722</v>
      </c>
      <c r="U432" s="31">
        <f>AVERAGE(T430:T432)</f>
        <v>1.2737666666666667</v>
      </c>
    </row>
    <row r="433" spans="17:21" x14ac:dyDescent="0.25">
      <c r="Q433" s="9"/>
      <c r="S433" s="20">
        <v>38991</v>
      </c>
      <c r="T433" s="24">
        <v>1.2617</v>
      </c>
    </row>
    <row r="434" spans="17:21" x14ac:dyDescent="0.25">
      <c r="Q434" s="9"/>
      <c r="S434" s="20">
        <v>39022</v>
      </c>
      <c r="T434" s="24">
        <v>1.2887999999999999</v>
      </c>
    </row>
    <row r="435" spans="17:21" x14ac:dyDescent="0.25">
      <c r="Q435" s="9"/>
      <c r="S435" s="20">
        <v>39052</v>
      </c>
      <c r="T435" s="24">
        <v>1.3205</v>
      </c>
      <c r="U435" s="31">
        <f>AVERAGE(T433:T435)</f>
        <v>1.2903333333333333</v>
      </c>
    </row>
    <row r="436" spans="17:21" x14ac:dyDescent="0.25">
      <c r="Q436" s="9"/>
      <c r="S436" s="20">
        <v>39083</v>
      </c>
      <c r="T436" s="24">
        <v>1.2992999999999999</v>
      </c>
    </row>
    <row r="437" spans="17:21" x14ac:dyDescent="0.25">
      <c r="Q437" s="9"/>
      <c r="S437" s="20">
        <v>39114</v>
      </c>
      <c r="T437" s="24">
        <v>1.3080000000000001</v>
      </c>
    </row>
    <row r="438" spans="17:21" x14ac:dyDescent="0.25">
      <c r="Q438" s="9"/>
      <c r="S438" s="20">
        <v>39142</v>
      </c>
      <c r="T438" s="24">
        <v>1.3246</v>
      </c>
      <c r="U438" s="31">
        <f>AVERAGE(T436:T438)</f>
        <v>1.3106333333333333</v>
      </c>
    </row>
    <row r="439" spans="17:21" x14ac:dyDescent="0.25">
      <c r="Q439" s="9"/>
      <c r="S439" s="20">
        <v>39173</v>
      </c>
      <c r="T439" s="24">
        <v>1.3512999999999999</v>
      </c>
    </row>
    <row r="440" spans="17:21" x14ac:dyDescent="0.25">
      <c r="Q440" s="9"/>
      <c r="S440" s="20">
        <v>39203</v>
      </c>
      <c r="T440" s="24">
        <v>1.3517999999999999</v>
      </c>
    </row>
    <row r="441" spans="17:21" x14ac:dyDescent="0.25">
      <c r="Q441" s="9"/>
      <c r="S441" s="20">
        <v>39234</v>
      </c>
      <c r="T441" s="24">
        <v>1.3421000000000001</v>
      </c>
      <c r="U441" s="31">
        <f>AVERAGE(T439:T441)</f>
        <v>1.3484</v>
      </c>
    </row>
    <row r="442" spans="17:21" x14ac:dyDescent="0.25">
      <c r="Q442" s="9"/>
      <c r="S442" s="20">
        <v>39264</v>
      </c>
      <c r="T442" s="24">
        <v>1.3726</v>
      </c>
    </row>
    <row r="443" spans="17:21" x14ac:dyDescent="0.25">
      <c r="Q443" s="9"/>
      <c r="S443" s="20">
        <v>39295</v>
      </c>
      <c r="T443" s="24">
        <v>1.3626</v>
      </c>
    </row>
    <row r="444" spans="17:21" x14ac:dyDescent="0.25">
      <c r="Q444" s="9"/>
      <c r="S444" s="20">
        <v>39326</v>
      </c>
      <c r="T444" s="24">
        <v>1.391</v>
      </c>
      <c r="U444" s="31">
        <f>AVERAGE(T442:T444)</f>
        <v>1.3754</v>
      </c>
    </row>
    <row r="445" spans="17:21" x14ac:dyDescent="0.25">
      <c r="Q445" s="9"/>
      <c r="S445" s="20">
        <v>39356</v>
      </c>
      <c r="T445" s="24">
        <v>1.4233</v>
      </c>
    </row>
    <row r="446" spans="17:21" x14ac:dyDescent="0.25">
      <c r="Q446" s="9"/>
      <c r="S446" s="20">
        <v>39387</v>
      </c>
      <c r="T446" s="24">
        <v>1.4682999999999999</v>
      </c>
    </row>
    <row r="447" spans="17:21" x14ac:dyDescent="0.25">
      <c r="Q447" s="9"/>
      <c r="S447" s="20">
        <v>39417</v>
      </c>
      <c r="T447" s="24">
        <v>1.4559</v>
      </c>
      <c r="U447" s="31">
        <f>AVERAGE(T445:T447)</f>
        <v>1.4491666666666667</v>
      </c>
    </row>
    <row r="448" spans="17:21" x14ac:dyDescent="0.25">
      <c r="Q448" s="9"/>
      <c r="S448" s="20">
        <v>39448</v>
      </c>
      <c r="T448" s="24">
        <v>1.4728000000000001</v>
      </c>
    </row>
    <row r="449" spans="17:21" x14ac:dyDescent="0.25">
      <c r="Q449" s="9"/>
      <c r="S449" s="20">
        <v>39479</v>
      </c>
      <c r="T449" s="24">
        <v>1.4759</v>
      </c>
    </row>
    <row r="450" spans="17:21" x14ac:dyDescent="0.25">
      <c r="Q450" s="9"/>
      <c r="S450" s="20">
        <v>39508</v>
      </c>
      <c r="T450" s="24">
        <v>1.552</v>
      </c>
      <c r="U450" s="31">
        <f>AVERAGE(T448:T450)</f>
        <v>1.5002333333333333</v>
      </c>
    </row>
    <row r="451" spans="17:21" x14ac:dyDescent="0.25">
      <c r="Q451" s="9"/>
      <c r="S451" s="20">
        <v>39539</v>
      </c>
      <c r="T451" s="24">
        <v>1.5753999999999999</v>
      </c>
    </row>
    <row r="452" spans="17:21" x14ac:dyDescent="0.25">
      <c r="Q452" s="9"/>
      <c r="S452" s="20">
        <v>39569</v>
      </c>
      <c r="T452" s="24">
        <v>1.5553999999999999</v>
      </c>
    </row>
    <row r="453" spans="17:21" x14ac:dyDescent="0.25">
      <c r="Q453" s="9"/>
      <c r="S453" s="20">
        <v>39600</v>
      </c>
      <c r="T453" s="24">
        <v>1.5562</v>
      </c>
      <c r="U453" s="31">
        <f>AVERAGE(T451:T453)</f>
        <v>1.5623333333333331</v>
      </c>
    </row>
    <row r="454" spans="17:21" x14ac:dyDescent="0.25">
      <c r="Q454" s="9"/>
      <c r="S454" s="20">
        <v>39630</v>
      </c>
      <c r="T454" s="24">
        <v>1.5759000000000001</v>
      </c>
    </row>
    <row r="455" spans="17:21" x14ac:dyDescent="0.25">
      <c r="Q455" s="9"/>
      <c r="S455" s="20">
        <v>39661</v>
      </c>
      <c r="T455" s="24">
        <v>1.4955000000000001</v>
      </c>
    </row>
    <row r="456" spans="17:21" x14ac:dyDescent="0.25">
      <c r="Q456" s="9"/>
      <c r="S456" s="20">
        <v>39692</v>
      </c>
      <c r="T456" s="24">
        <v>1.4341999999999999</v>
      </c>
      <c r="U456" s="31">
        <f>AVERAGE(T454:T456)</f>
        <v>1.5018666666666667</v>
      </c>
    </row>
    <row r="457" spans="17:21" x14ac:dyDescent="0.25">
      <c r="Q457" s="9"/>
      <c r="S457" s="20">
        <v>39722</v>
      </c>
      <c r="T457" s="24">
        <v>1.3266</v>
      </c>
    </row>
    <row r="458" spans="17:21" x14ac:dyDescent="0.25">
      <c r="Q458" s="9"/>
      <c r="S458" s="20">
        <v>39753</v>
      </c>
      <c r="T458" s="24">
        <v>1.2744</v>
      </c>
    </row>
    <row r="459" spans="17:21" x14ac:dyDescent="0.25">
      <c r="Q459" s="9"/>
      <c r="S459" s="20">
        <v>39783</v>
      </c>
      <c r="T459" s="24">
        <v>1.3511</v>
      </c>
      <c r="U459" s="31">
        <f>AVERAGE(T457:T459)</f>
        <v>1.3173666666666666</v>
      </c>
    </row>
    <row r="460" spans="17:21" x14ac:dyDescent="0.25">
      <c r="Q460" s="9"/>
      <c r="S460" s="20">
        <v>39814</v>
      </c>
      <c r="T460" s="24">
        <v>1.3244</v>
      </c>
    </row>
    <row r="461" spans="17:21" x14ac:dyDescent="0.25">
      <c r="Q461" s="9"/>
      <c r="S461" s="20">
        <v>39845</v>
      </c>
      <c r="T461" s="24">
        <v>1.2797000000000001</v>
      </c>
    </row>
    <row r="462" spans="17:21" x14ac:dyDescent="0.25">
      <c r="Q462" s="9"/>
      <c r="S462" s="20">
        <v>39873</v>
      </c>
      <c r="T462" s="24">
        <v>1.3049999999999999</v>
      </c>
      <c r="U462" s="31">
        <f>AVERAGE(T460:T462)</f>
        <v>1.3030333333333333</v>
      </c>
    </row>
    <row r="463" spans="17:21" x14ac:dyDescent="0.25">
      <c r="Q463" s="9"/>
      <c r="S463" s="20">
        <v>39904</v>
      </c>
      <c r="T463" s="24">
        <v>1.3199000000000001</v>
      </c>
    </row>
    <row r="464" spans="17:21" x14ac:dyDescent="0.25">
      <c r="Q464" s="9"/>
      <c r="S464" s="20">
        <v>39934</v>
      </c>
      <c r="T464" s="24">
        <v>1.3646</v>
      </c>
    </row>
    <row r="465" spans="17:21" x14ac:dyDescent="0.25">
      <c r="Q465" s="9"/>
      <c r="S465" s="20">
        <v>39965</v>
      </c>
      <c r="T465" s="24">
        <v>1.4014</v>
      </c>
      <c r="U465" s="31">
        <f>AVERAGE(T463:T465)</f>
        <v>1.3619666666666665</v>
      </c>
    </row>
    <row r="466" spans="17:21" x14ac:dyDescent="0.25">
      <c r="Q466" s="9"/>
      <c r="S466" s="20">
        <v>39995</v>
      </c>
      <c r="T466" s="24">
        <v>1.4092</v>
      </c>
    </row>
    <row r="467" spans="17:21" x14ac:dyDescent="0.25">
      <c r="Q467" s="9"/>
      <c r="S467" s="20">
        <v>40026</v>
      </c>
      <c r="T467" s="24">
        <v>1.4266000000000001</v>
      </c>
    </row>
    <row r="468" spans="17:21" x14ac:dyDescent="0.25">
      <c r="Q468" s="9"/>
      <c r="S468" s="20">
        <v>40057</v>
      </c>
      <c r="T468" s="24">
        <v>1.4575</v>
      </c>
      <c r="U468" s="31">
        <f>AVERAGE(T466:T468)</f>
        <v>1.4311</v>
      </c>
    </row>
    <row r="469" spans="17:21" x14ac:dyDescent="0.25">
      <c r="Q469" s="9"/>
      <c r="S469" s="20">
        <v>40087</v>
      </c>
      <c r="T469" s="24">
        <v>1.4821</v>
      </c>
    </row>
    <row r="470" spans="17:21" x14ac:dyDescent="0.25">
      <c r="Q470" s="9"/>
      <c r="S470" s="20">
        <v>40118</v>
      </c>
      <c r="T470" s="24">
        <v>1.4907999999999999</v>
      </c>
    </row>
    <row r="471" spans="17:21" x14ac:dyDescent="0.25">
      <c r="Q471" s="9"/>
    </row>
    <row r="472" spans="17:21" x14ac:dyDescent="0.25">
      <c r="Q472" s="9"/>
    </row>
    <row r="473" spans="17:21" x14ac:dyDescent="0.25">
      <c r="Q473" s="9"/>
    </row>
    <row r="474" spans="17:21" x14ac:dyDescent="0.25">
      <c r="Q474" s="9"/>
    </row>
    <row r="475" spans="17:21" x14ac:dyDescent="0.25">
      <c r="Q475" s="9"/>
    </row>
    <row r="476" spans="17:21" x14ac:dyDescent="0.25">
      <c r="Q476" s="9"/>
    </row>
    <row r="477" spans="17:21" x14ac:dyDescent="0.25">
      <c r="Q477" s="9"/>
    </row>
    <row r="478" spans="17:21" x14ac:dyDescent="0.25">
      <c r="Q478" s="9"/>
    </row>
    <row r="479" spans="17:21" x14ac:dyDescent="0.25">
      <c r="Q479" s="9"/>
    </row>
    <row r="480" spans="17:21" x14ac:dyDescent="0.25">
      <c r="Q480" s="9"/>
    </row>
    <row r="481" spans="17:17" x14ac:dyDescent="0.25">
      <c r="Q481" s="9"/>
    </row>
    <row r="482" spans="17:17" x14ac:dyDescent="0.25">
      <c r="Q482" s="9"/>
    </row>
    <row r="483" spans="17:17" x14ac:dyDescent="0.25">
      <c r="Q483" s="9"/>
    </row>
    <row r="484" spans="17:17" x14ac:dyDescent="0.25">
      <c r="Q484" s="9"/>
    </row>
    <row r="485" spans="17:17" x14ac:dyDescent="0.25">
      <c r="Q485" s="9"/>
    </row>
    <row r="486" spans="17:17" x14ac:dyDescent="0.25">
      <c r="Q486" s="9"/>
    </row>
    <row r="487" spans="17:17" x14ac:dyDescent="0.25">
      <c r="Q487" s="9"/>
    </row>
    <row r="488" spans="17:17" x14ac:dyDescent="0.25">
      <c r="Q488" s="9"/>
    </row>
    <row r="489" spans="17:17" x14ac:dyDescent="0.25">
      <c r="Q489" s="9"/>
    </row>
    <row r="490" spans="17:17" x14ac:dyDescent="0.25">
      <c r="Q490" s="9"/>
    </row>
    <row r="491" spans="17:17" x14ac:dyDescent="0.25">
      <c r="Q491" s="9"/>
    </row>
    <row r="492" spans="17:17" x14ac:dyDescent="0.25">
      <c r="Q492" s="9"/>
    </row>
    <row r="493" spans="17:17" x14ac:dyDescent="0.25">
      <c r="Q493" s="9"/>
    </row>
    <row r="494" spans="17:17" x14ac:dyDescent="0.25">
      <c r="Q494" s="9"/>
    </row>
    <row r="495" spans="17:17" x14ac:dyDescent="0.25">
      <c r="Q495" s="9"/>
    </row>
    <row r="496" spans="17:17" x14ac:dyDescent="0.25">
      <c r="Q496" s="9"/>
    </row>
    <row r="497" spans="17:17" x14ac:dyDescent="0.25">
      <c r="Q497" s="9"/>
    </row>
    <row r="498" spans="17:17" x14ac:dyDescent="0.25">
      <c r="Q498" s="9"/>
    </row>
    <row r="499" spans="17:17" x14ac:dyDescent="0.25">
      <c r="Q499" s="9"/>
    </row>
    <row r="500" spans="17:17" x14ac:dyDescent="0.25">
      <c r="Q500" s="9"/>
    </row>
    <row r="501" spans="17:17" x14ac:dyDescent="0.25">
      <c r="Q501" s="9"/>
    </row>
    <row r="502" spans="17:17" x14ac:dyDescent="0.25">
      <c r="Q502" s="9"/>
    </row>
    <row r="503" spans="17:17" x14ac:dyDescent="0.25">
      <c r="Q503" s="9"/>
    </row>
    <row r="504" spans="17:17" x14ac:dyDescent="0.25">
      <c r="Q504" s="9"/>
    </row>
    <row r="505" spans="17:17" x14ac:dyDescent="0.25">
      <c r="Q505" s="9"/>
    </row>
    <row r="506" spans="17:17" x14ac:dyDescent="0.25">
      <c r="Q506" s="9"/>
    </row>
    <row r="507" spans="17:17" x14ac:dyDescent="0.25">
      <c r="Q507" s="9"/>
    </row>
    <row r="508" spans="17:17" x14ac:dyDescent="0.25">
      <c r="Q508" s="9"/>
    </row>
    <row r="509" spans="17:17" x14ac:dyDescent="0.25">
      <c r="Q509" s="9"/>
    </row>
    <row r="510" spans="17:17" x14ac:dyDescent="0.25">
      <c r="Q510" s="9"/>
    </row>
    <row r="511" spans="17:17" x14ac:dyDescent="0.25">
      <c r="Q511" s="9"/>
    </row>
    <row r="512" spans="17:17" x14ac:dyDescent="0.25">
      <c r="Q512" s="9"/>
    </row>
    <row r="513" spans="17:17" x14ac:dyDescent="0.25">
      <c r="Q513" s="9"/>
    </row>
    <row r="514" spans="17:17" x14ac:dyDescent="0.25">
      <c r="Q514" s="9"/>
    </row>
    <row r="515" spans="17:17" x14ac:dyDescent="0.25">
      <c r="Q515" s="9"/>
    </row>
    <row r="516" spans="17:17" x14ac:dyDescent="0.25">
      <c r="Q516" s="9"/>
    </row>
    <row r="517" spans="17:17" x14ac:dyDescent="0.25">
      <c r="Q517" s="9"/>
    </row>
    <row r="518" spans="17:17" x14ac:dyDescent="0.25">
      <c r="Q518" s="9"/>
    </row>
    <row r="519" spans="17:17" x14ac:dyDescent="0.25">
      <c r="Q519" s="9"/>
    </row>
    <row r="520" spans="17:17" x14ac:dyDescent="0.25">
      <c r="Q520" s="9"/>
    </row>
    <row r="521" spans="17:17" x14ac:dyDescent="0.25">
      <c r="Q521" s="9"/>
    </row>
    <row r="522" spans="17:17" x14ac:dyDescent="0.25">
      <c r="Q522" s="9"/>
    </row>
    <row r="523" spans="17:17" x14ac:dyDescent="0.25">
      <c r="Q523" s="9"/>
    </row>
    <row r="524" spans="17:17" x14ac:dyDescent="0.25">
      <c r="Q524" s="9"/>
    </row>
    <row r="525" spans="17:17" x14ac:dyDescent="0.25">
      <c r="Q525" s="9"/>
    </row>
    <row r="526" spans="17:17" x14ac:dyDescent="0.25">
      <c r="Q526" s="9"/>
    </row>
    <row r="527" spans="17:17" x14ac:dyDescent="0.25">
      <c r="Q527" s="9"/>
    </row>
    <row r="528" spans="17:17" x14ac:dyDescent="0.25">
      <c r="Q528" s="9"/>
    </row>
    <row r="529" spans="17:17" x14ac:dyDescent="0.25">
      <c r="Q529" s="9"/>
    </row>
    <row r="530" spans="17:17" x14ac:dyDescent="0.25">
      <c r="Q530" s="9"/>
    </row>
    <row r="531" spans="17:17" x14ac:dyDescent="0.25">
      <c r="Q531" s="9"/>
    </row>
    <row r="532" spans="17:17" x14ac:dyDescent="0.25">
      <c r="Q532" s="9"/>
    </row>
    <row r="533" spans="17:17" x14ac:dyDescent="0.25">
      <c r="Q533" s="9"/>
    </row>
    <row r="534" spans="17:17" x14ac:dyDescent="0.25">
      <c r="Q534" s="9"/>
    </row>
    <row r="535" spans="17:17" x14ac:dyDescent="0.25">
      <c r="Q535" s="9"/>
    </row>
    <row r="536" spans="17:17" x14ac:dyDescent="0.25">
      <c r="Q536" s="9"/>
    </row>
    <row r="537" spans="17:17" x14ac:dyDescent="0.25">
      <c r="Q537" s="9"/>
    </row>
    <row r="538" spans="17:17" x14ac:dyDescent="0.25">
      <c r="Q538" s="9"/>
    </row>
    <row r="539" spans="17:17" x14ac:dyDescent="0.25">
      <c r="Q539" s="9"/>
    </row>
    <row r="540" spans="17:17" x14ac:dyDescent="0.25">
      <c r="Q540" s="9"/>
    </row>
    <row r="541" spans="17:17" x14ac:dyDescent="0.25">
      <c r="Q541" s="9"/>
    </row>
    <row r="542" spans="17:17" x14ac:dyDescent="0.25">
      <c r="Q542" s="9"/>
    </row>
    <row r="543" spans="17:17" x14ac:dyDescent="0.25">
      <c r="Q543" s="9"/>
    </row>
    <row r="544" spans="17:17" x14ac:dyDescent="0.25">
      <c r="Q544" s="9"/>
    </row>
    <row r="545" spans="17:17" x14ac:dyDescent="0.25">
      <c r="Q545" s="9"/>
    </row>
    <row r="546" spans="17:17" x14ac:dyDescent="0.25">
      <c r="Q546" s="9"/>
    </row>
    <row r="547" spans="17:17" x14ac:dyDescent="0.25">
      <c r="Q547" s="9"/>
    </row>
    <row r="548" spans="17:17" x14ac:dyDescent="0.25">
      <c r="Q548" s="9"/>
    </row>
    <row r="549" spans="17:17" x14ac:dyDescent="0.25">
      <c r="Q549" s="9"/>
    </row>
    <row r="550" spans="17:17" x14ac:dyDescent="0.25">
      <c r="Q550" s="9"/>
    </row>
    <row r="551" spans="17:17" x14ac:dyDescent="0.25">
      <c r="Q551" s="9"/>
    </row>
    <row r="552" spans="17:17" x14ac:dyDescent="0.25">
      <c r="Q552" s="9"/>
    </row>
    <row r="553" spans="17:17" x14ac:dyDescent="0.25">
      <c r="Q553" s="9"/>
    </row>
    <row r="554" spans="17:17" x14ac:dyDescent="0.25">
      <c r="Q554" s="9"/>
    </row>
    <row r="555" spans="17:17" x14ac:dyDescent="0.25">
      <c r="Q555" s="9"/>
    </row>
    <row r="556" spans="17:17" x14ac:dyDescent="0.25">
      <c r="Q556" s="9"/>
    </row>
    <row r="557" spans="17:17" x14ac:dyDescent="0.25">
      <c r="Q557" s="9"/>
    </row>
    <row r="558" spans="17:17" x14ac:dyDescent="0.25">
      <c r="Q558" s="9"/>
    </row>
    <row r="559" spans="17:17" x14ac:dyDescent="0.25">
      <c r="Q559" s="9"/>
    </row>
    <row r="560" spans="17:17" x14ac:dyDescent="0.25">
      <c r="Q560" s="9"/>
    </row>
    <row r="561" spans="17:17" x14ac:dyDescent="0.25">
      <c r="Q561" s="9"/>
    </row>
    <row r="562" spans="17:17" x14ac:dyDescent="0.25">
      <c r="Q562" s="9"/>
    </row>
    <row r="563" spans="17:17" x14ac:dyDescent="0.25">
      <c r="Q563" s="9"/>
    </row>
    <row r="564" spans="17:17" x14ac:dyDescent="0.25">
      <c r="Q564" s="9"/>
    </row>
    <row r="565" spans="17:17" x14ac:dyDescent="0.25">
      <c r="Q565" s="9"/>
    </row>
    <row r="566" spans="17:17" x14ac:dyDescent="0.25">
      <c r="Q566" s="9"/>
    </row>
    <row r="567" spans="17:17" x14ac:dyDescent="0.25">
      <c r="Q567" s="9"/>
    </row>
    <row r="568" spans="17:17" x14ac:dyDescent="0.25">
      <c r="Q568" s="9"/>
    </row>
    <row r="569" spans="17:17" x14ac:dyDescent="0.25">
      <c r="Q569" s="9"/>
    </row>
    <row r="570" spans="17:17" x14ac:dyDescent="0.25">
      <c r="Q570" s="9"/>
    </row>
    <row r="571" spans="17:17" x14ac:dyDescent="0.25">
      <c r="Q571" s="9"/>
    </row>
    <row r="572" spans="17:17" x14ac:dyDescent="0.25">
      <c r="Q572" s="9"/>
    </row>
    <row r="573" spans="17:17" x14ac:dyDescent="0.25">
      <c r="Q573" s="9"/>
    </row>
    <row r="574" spans="17:17" x14ac:dyDescent="0.25">
      <c r="Q574" s="9"/>
    </row>
    <row r="575" spans="17:17" x14ac:dyDescent="0.25">
      <c r="Q575" s="9"/>
    </row>
    <row r="576" spans="17:17" x14ac:dyDescent="0.25">
      <c r="Q576" s="9"/>
    </row>
    <row r="577" spans="17:17" x14ac:dyDescent="0.25">
      <c r="Q577" s="9"/>
    </row>
    <row r="578" spans="17:17" x14ac:dyDescent="0.25">
      <c r="Q578" s="9"/>
    </row>
    <row r="579" spans="17:17" x14ac:dyDescent="0.25">
      <c r="Q579" s="9"/>
    </row>
    <row r="580" spans="17:17" x14ac:dyDescent="0.25">
      <c r="Q580" s="9"/>
    </row>
    <row r="581" spans="17:17" x14ac:dyDescent="0.25">
      <c r="Q581" s="9"/>
    </row>
    <row r="582" spans="17:17" x14ac:dyDescent="0.25">
      <c r="Q582" s="9"/>
    </row>
    <row r="583" spans="17:17" x14ac:dyDescent="0.25">
      <c r="Q583" s="9"/>
    </row>
    <row r="584" spans="17:17" x14ac:dyDescent="0.25">
      <c r="Q584" s="9"/>
    </row>
    <row r="585" spans="17:17" x14ac:dyDescent="0.25">
      <c r="Q585" s="9"/>
    </row>
    <row r="586" spans="17:17" x14ac:dyDescent="0.25">
      <c r="Q586" s="9"/>
    </row>
    <row r="587" spans="17:17" x14ac:dyDescent="0.25">
      <c r="Q587" s="9"/>
    </row>
    <row r="588" spans="17:17" x14ac:dyDescent="0.25">
      <c r="Q588" s="9"/>
    </row>
    <row r="589" spans="17:17" x14ac:dyDescent="0.25">
      <c r="Q589" s="9"/>
    </row>
    <row r="590" spans="17:17" x14ac:dyDescent="0.25">
      <c r="Q590" s="9"/>
    </row>
    <row r="591" spans="17:17" x14ac:dyDescent="0.25">
      <c r="Q591" s="9"/>
    </row>
    <row r="592" spans="17:17" x14ac:dyDescent="0.25">
      <c r="Q592" s="9"/>
    </row>
    <row r="593" spans="17:17" x14ac:dyDescent="0.25">
      <c r="Q593" s="9"/>
    </row>
    <row r="594" spans="17:17" x14ac:dyDescent="0.25">
      <c r="Q594" s="9"/>
    </row>
    <row r="595" spans="17:17" x14ac:dyDescent="0.25">
      <c r="Q595" s="9"/>
    </row>
    <row r="596" spans="17:17" x14ac:dyDescent="0.25">
      <c r="Q596" s="9"/>
    </row>
    <row r="597" spans="17:17" x14ac:dyDescent="0.25">
      <c r="Q597" s="9"/>
    </row>
    <row r="598" spans="17:17" x14ac:dyDescent="0.25">
      <c r="Q598" s="9"/>
    </row>
    <row r="599" spans="17:17" x14ac:dyDescent="0.25">
      <c r="Q599" s="9"/>
    </row>
    <row r="600" spans="17:17" x14ac:dyDescent="0.25">
      <c r="Q600" s="9"/>
    </row>
    <row r="601" spans="17:17" x14ac:dyDescent="0.25">
      <c r="Q601" s="9"/>
    </row>
    <row r="602" spans="17:17" x14ac:dyDescent="0.25">
      <c r="Q602" s="9"/>
    </row>
    <row r="603" spans="17:17" x14ac:dyDescent="0.25">
      <c r="Q603" s="9"/>
    </row>
    <row r="604" spans="17:17" x14ac:dyDescent="0.25">
      <c r="Q604" s="9"/>
    </row>
    <row r="605" spans="17:17" x14ac:dyDescent="0.25">
      <c r="Q605" s="9"/>
    </row>
    <row r="606" spans="17:17" x14ac:dyDescent="0.25">
      <c r="Q606" s="9"/>
    </row>
    <row r="607" spans="17:17" x14ac:dyDescent="0.25">
      <c r="Q607" s="9"/>
    </row>
    <row r="608" spans="17:17" x14ac:dyDescent="0.25">
      <c r="Q608" s="9"/>
    </row>
    <row r="609" spans="17:17" x14ac:dyDescent="0.25">
      <c r="Q609" s="9"/>
    </row>
    <row r="610" spans="17:17" x14ac:dyDescent="0.25">
      <c r="Q610" s="9"/>
    </row>
    <row r="611" spans="17:17" x14ac:dyDescent="0.25">
      <c r="Q611" s="9"/>
    </row>
    <row r="612" spans="17:17" x14ac:dyDescent="0.25">
      <c r="Q612" s="9"/>
    </row>
    <row r="613" spans="17:17" x14ac:dyDescent="0.25">
      <c r="Q613" s="9"/>
    </row>
    <row r="614" spans="17:17" x14ac:dyDescent="0.25">
      <c r="Q614" s="9"/>
    </row>
    <row r="615" spans="17:17" x14ac:dyDescent="0.25">
      <c r="Q615" s="9"/>
    </row>
    <row r="616" spans="17:17" x14ac:dyDescent="0.25">
      <c r="Q616" s="9"/>
    </row>
    <row r="617" spans="17:17" x14ac:dyDescent="0.25">
      <c r="Q617" s="9"/>
    </row>
    <row r="618" spans="17:17" x14ac:dyDescent="0.25">
      <c r="Q618" s="9"/>
    </row>
    <row r="619" spans="17:17" x14ac:dyDescent="0.25">
      <c r="Q619" s="9"/>
    </row>
    <row r="620" spans="17:17" x14ac:dyDescent="0.25">
      <c r="Q620" s="9"/>
    </row>
    <row r="621" spans="17:17" x14ac:dyDescent="0.25">
      <c r="Q621" s="9"/>
    </row>
    <row r="622" spans="17:17" x14ac:dyDescent="0.25">
      <c r="Q622" s="9"/>
    </row>
    <row r="623" spans="17:17" x14ac:dyDescent="0.25">
      <c r="Q623" s="9"/>
    </row>
    <row r="624" spans="17:17" x14ac:dyDescent="0.25">
      <c r="Q624" s="9"/>
    </row>
    <row r="625" spans="17:17" x14ac:dyDescent="0.25">
      <c r="Q625" s="9"/>
    </row>
    <row r="626" spans="17:17" x14ac:dyDescent="0.25">
      <c r="Q626" s="9"/>
    </row>
    <row r="627" spans="17:17" x14ac:dyDescent="0.25">
      <c r="Q627" s="9"/>
    </row>
    <row r="628" spans="17:17" x14ac:dyDescent="0.25">
      <c r="Q628" s="9"/>
    </row>
    <row r="629" spans="17:17" x14ac:dyDescent="0.25">
      <c r="Q629" s="9"/>
    </row>
    <row r="630" spans="17:17" x14ac:dyDescent="0.25">
      <c r="Q630" s="9"/>
    </row>
    <row r="631" spans="17:17" x14ac:dyDescent="0.25">
      <c r="Q631" s="9"/>
    </row>
    <row r="632" spans="17:17" x14ac:dyDescent="0.25">
      <c r="Q632" s="9"/>
    </row>
    <row r="633" spans="17:17" x14ac:dyDescent="0.25">
      <c r="Q633" s="9"/>
    </row>
    <row r="634" spans="17:17" x14ac:dyDescent="0.25">
      <c r="Q634" s="9"/>
    </row>
    <row r="635" spans="17:17" x14ac:dyDescent="0.25">
      <c r="Q635" s="9"/>
    </row>
    <row r="636" spans="17:17" x14ac:dyDescent="0.25">
      <c r="Q636" s="9"/>
    </row>
    <row r="637" spans="17:17" x14ac:dyDescent="0.25">
      <c r="Q637" s="9"/>
    </row>
    <row r="638" spans="17:17" x14ac:dyDescent="0.25">
      <c r="Q638" s="9"/>
    </row>
    <row r="639" spans="17:17" x14ac:dyDescent="0.25">
      <c r="Q639" s="9"/>
    </row>
    <row r="640" spans="17:17" x14ac:dyDescent="0.25">
      <c r="Q640" s="9"/>
    </row>
    <row r="641" spans="17:17" x14ac:dyDescent="0.25">
      <c r="Q641" s="9"/>
    </row>
    <row r="642" spans="17:17" x14ac:dyDescent="0.25">
      <c r="Q642" s="9"/>
    </row>
    <row r="643" spans="17:17" x14ac:dyDescent="0.25">
      <c r="Q643" s="9"/>
    </row>
    <row r="644" spans="17:17" x14ac:dyDescent="0.25">
      <c r="Q644" s="9"/>
    </row>
    <row r="645" spans="17:17" x14ac:dyDescent="0.25">
      <c r="Q645" s="9"/>
    </row>
    <row r="646" spans="17:17" x14ac:dyDescent="0.25">
      <c r="Q646" s="9"/>
    </row>
    <row r="647" spans="17:17" x14ac:dyDescent="0.25">
      <c r="Q647" s="9"/>
    </row>
    <row r="648" spans="17:17" x14ac:dyDescent="0.25">
      <c r="Q648" s="9"/>
    </row>
    <row r="649" spans="17:17" x14ac:dyDescent="0.25">
      <c r="Q649" s="9"/>
    </row>
    <row r="650" spans="17:17" x14ac:dyDescent="0.25">
      <c r="Q650" s="9"/>
    </row>
    <row r="651" spans="17:17" x14ac:dyDescent="0.25">
      <c r="Q651" s="9"/>
    </row>
    <row r="652" spans="17:17" x14ac:dyDescent="0.25">
      <c r="Q652" s="9"/>
    </row>
    <row r="653" spans="17:17" x14ac:dyDescent="0.25">
      <c r="Q653" s="9"/>
    </row>
    <row r="654" spans="17:17" x14ac:dyDescent="0.25">
      <c r="Q654" s="9"/>
    </row>
    <row r="655" spans="17:17" x14ac:dyDescent="0.25">
      <c r="Q655" s="9"/>
    </row>
    <row r="656" spans="17:17" x14ac:dyDescent="0.25">
      <c r="Q656" s="9"/>
    </row>
    <row r="657" spans="17:17" x14ac:dyDescent="0.25">
      <c r="Q657" s="9"/>
    </row>
    <row r="658" spans="17:17" x14ac:dyDescent="0.25">
      <c r="Q658" s="9"/>
    </row>
    <row r="659" spans="17:17" x14ac:dyDescent="0.25">
      <c r="Q659" s="9"/>
    </row>
    <row r="660" spans="17:17" x14ac:dyDescent="0.25">
      <c r="Q660" s="9"/>
    </row>
    <row r="661" spans="17:17" x14ac:dyDescent="0.25">
      <c r="Q661" s="9"/>
    </row>
    <row r="662" spans="17:17" x14ac:dyDescent="0.25">
      <c r="Q662" s="9"/>
    </row>
    <row r="663" spans="17:17" x14ac:dyDescent="0.25">
      <c r="Q663" s="9"/>
    </row>
    <row r="664" spans="17:17" x14ac:dyDescent="0.25">
      <c r="Q664" s="9"/>
    </row>
    <row r="665" spans="17:17" x14ac:dyDescent="0.25">
      <c r="Q665" s="9"/>
    </row>
    <row r="666" spans="17:17" x14ac:dyDescent="0.25">
      <c r="Q666" s="9"/>
    </row>
    <row r="667" spans="17:17" x14ac:dyDescent="0.25">
      <c r="Q667" s="9"/>
    </row>
    <row r="668" spans="17:17" x14ac:dyDescent="0.25">
      <c r="Q668" s="9"/>
    </row>
    <row r="669" spans="17:17" x14ac:dyDescent="0.25">
      <c r="Q669" s="9"/>
    </row>
    <row r="670" spans="17:17" x14ac:dyDescent="0.25">
      <c r="Q670" s="9"/>
    </row>
    <row r="671" spans="17:17" x14ac:dyDescent="0.25">
      <c r="Q671" s="9"/>
    </row>
    <row r="672" spans="17:17" x14ac:dyDescent="0.25">
      <c r="Q672" s="9"/>
    </row>
    <row r="673" spans="17:17" x14ac:dyDescent="0.25">
      <c r="Q673" s="9"/>
    </row>
    <row r="674" spans="17:17" x14ac:dyDescent="0.25">
      <c r="Q674" s="9"/>
    </row>
    <row r="675" spans="17:17" x14ac:dyDescent="0.25">
      <c r="Q675" s="9"/>
    </row>
  </sheetData>
  <autoFilter ref="U1:U675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9"/>
  <sheetViews>
    <sheetView workbookViewId="0">
      <selection activeCell="C1" sqref="C1"/>
    </sheetView>
  </sheetViews>
  <sheetFormatPr defaultRowHeight="15" x14ac:dyDescent="0.25"/>
  <sheetData>
    <row r="1" spans="1:3" x14ac:dyDescent="0.25">
      <c r="A1" s="2" t="s">
        <v>142</v>
      </c>
      <c r="B1" s="2" t="s">
        <v>0</v>
      </c>
      <c r="C1" t="s">
        <v>141</v>
      </c>
    </row>
    <row r="2" spans="1:3" x14ac:dyDescent="0.25">
      <c r="A2" t="s">
        <v>116</v>
      </c>
      <c r="C2" t="s">
        <v>318</v>
      </c>
    </row>
    <row r="3" spans="1:3" x14ac:dyDescent="0.25">
      <c r="A3" t="s">
        <v>115</v>
      </c>
      <c r="C3" t="s">
        <v>317</v>
      </c>
    </row>
    <row r="4" spans="1:3" x14ac:dyDescent="0.25">
      <c r="A4" t="s">
        <v>114</v>
      </c>
      <c r="C4" t="s">
        <v>118</v>
      </c>
    </row>
    <row r="5" spans="1:3" x14ac:dyDescent="0.25">
      <c r="A5" t="s">
        <v>113</v>
      </c>
      <c r="C5" t="s">
        <v>316</v>
      </c>
    </row>
    <row r="6" spans="1:3" x14ac:dyDescent="0.25">
      <c r="A6" t="s">
        <v>112</v>
      </c>
      <c r="C6" t="s">
        <v>315</v>
      </c>
    </row>
    <row r="7" spans="1:3" x14ac:dyDescent="0.25">
      <c r="A7" t="s">
        <v>111</v>
      </c>
      <c r="C7" t="s">
        <v>117</v>
      </c>
    </row>
    <row r="8" spans="1:3" x14ac:dyDescent="0.25">
      <c r="A8" t="s">
        <v>110</v>
      </c>
      <c r="C8" t="s">
        <v>137</v>
      </c>
    </row>
    <row r="9" spans="1:3" x14ac:dyDescent="0.25">
      <c r="A9" t="s">
        <v>109</v>
      </c>
      <c r="C9" t="s">
        <v>138</v>
      </c>
    </row>
    <row r="10" spans="1:3" x14ac:dyDescent="0.25">
      <c r="A10" t="s">
        <v>108</v>
      </c>
      <c r="C10" t="s">
        <v>136</v>
      </c>
    </row>
    <row r="11" spans="1:3" x14ac:dyDescent="0.25">
      <c r="A11" t="s">
        <v>107</v>
      </c>
      <c r="C11" t="s">
        <v>139</v>
      </c>
    </row>
    <row r="12" spans="1:3" x14ac:dyDescent="0.25">
      <c r="A12" t="s">
        <v>143</v>
      </c>
      <c r="B12" s="3">
        <v>17257</v>
      </c>
      <c r="C12" s="17">
        <v>231.9</v>
      </c>
    </row>
    <row r="13" spans="1:3" x14ac:dyDescent="0.25">
      <c r="A13" t="s">
        <v>144</v>
      </c>
      <c r="B13" s="3">
        <v>17348</v>
      </c>
      <c r="C13" s="17">
        <v>225.9</v>
      </c>
    </row>
    <row r="14" spans="1:3" x14ac:dyDescent="0.25">
      <c r="A14" t="s">
        <v>145</v>
      </c>
      <c r="B14" s="3">
        <v>17440</v>
      </c>
      <c r="C14" s="17">
        <v>233.2</v>
      </c>
    </row>
    <row r="15" spans="1:3" x14ac:dyDescent="0.25">
      <c r="A15" t="s">
        <v>146</v>
      </c>
      <c r="B15" s="3">
        <v>17532</v>
      </c>
      <c r="C15" s="17">
        <v>252.4</v>
      </c>
    </row>
    <row r="16" spans="1:3" x14ac:dyDescent="0.25">
      <c r="A16" t="s">
        <v>147</v>
      </c>
      <c r="B16" s="3">
        <v>17623</v>
      </c>
      <c r="C16" s="17">
        <v>260.5</v>
      </c>
    </row>
    <row r="17" spans="1:3" x14ac:dyDescent="0.25">
      <c r="A17" t="s">
        <v>148</v>
      </c>
      <c r="B17" s="3">
        <v>17714</v>
      </c>
      <c r="C17" s="17">
        <v>260.10000000000002</v>
      </c>
    </row>
    <row r="18" spans="1:3" x14ac:dyDescent="0.25">
      <c r="A18" t="s">
        <v>149</v>
      </c>
      <c r="B18" s="3">
        <v>17806</v>
      </c>
      <c r="C18" s="17">
        <v>257.39999999999998</v>
      </c>
    </row>
    <row r="19" spans="1:3" x14ac:dyDescent="0.25">
      <c r="A19" t="s">
        <v>150</v>
      </c>
      <c r="B19" s="3">
        <v>17898</v>
      </c>
      <c r="C19" s="17">
        <v>254.5</v>
      </c>
    </row>
    <row r="20" spans="1:3" x14ac:dyDescent="0.25">
      <c r="A20" t="s">
        <v>151</v>
      </c>
      <c r="B20" s="3">
        <v>17988</v>
      </c>
      <c r="C20" s="17">
        <v>240.3</v>
      </c>
    </row>
    <row r="21" spans="1:3" x14ac:dyDescent="0.25">
      <c r="A21" t="s">
        <v>152</v>
      </c>
      <c r="B21" s="3">
        <v>18079</v>
      </c>
      <c r="C21" s="17">
        <v>233</v>
      </c>
    </row>
    <row r="22" spans="1:3" x14ac:dyDescent="0.25">
      <c r="A22" t="s">
        <v>153</v>
      </c>
      <c r="B22" s="3">
        <v>18171</v>
      </c>
      <c r="C22" s="17">
        <v>232.6</v>
      </c>
    </row>
    <row r="23" spans="1:3" x14ac:dyDescent="0.25">
      <c r="A23" t="s">
        <v>154</v>
      </c>
      <c r="B23" s="3">
        <v>18263</v>
      </c>
      <c r="C23" s="17">
        <v>241</v>
      </c>
    </row>
    <row r="24" spans="1:3" x14ac:dyDescent="0.25">
      <c r="A24" t="s">
        <v>155</v>
      </c>
      <c r="B24" s="3">
        <v>18353</v>
      </c>
      <c r="C24" s="17">
        <v>255.8</v>
      </c>
    </row>
    <row r="25" spans="1:3" x14ac:dyDescent="0.25">
      <c r="A25" t="s">
        <v>156</v>
      </c>
      <c r="B25" s="3">
        <v>18444</v>
      </c>
      <c r="C25" s="17">
        <v>278.5</v>
      </c>
    </row>
    <row r="26" spans="1:3" x14ac:dyDescent="0.25">
      <c r="A26" t="s">
        <v>157</v>
      </c>
      <c r="B26" s="3">
        <v>18536</v>
      </c>
      <c r="C26" s="17">
        <v>298.3</v>
      </c>
    </row>
    <row r="27" spans="1:3" x14ac:dyDescent="0.25">
      <c r="A27" t="s">
        <v>158</v>
      </c>
      <c r="B27" s="3">
        <v>18628</v>
      </c>
      <c r="C27" s="17">
        <v>292.3</v>
      </c>
    </row>
    <row r="28" spans="1:3" x14ac:dyDescent="0.25">
      <c r="A28" t="s">
        <v>159</v>
      </c>
      <c r="B28" s="3">
        <v>18718</v>
      </c>
      <c r="C28" s="17">
        <v>281.8</v>
      </c>
    </row>
    <row r="29" spans="1:3" x14ac:dyDescent="0.25">
      <c r="A29" t="s">
        <v>160</v>
      </c>
      <c r="B29" s="3">
        <v>18809</v>
      </c>
      <c r="C29" s="17">
        <v>269.2</v>
      </c>
    </row>
    <row r="30" spans="1:3" x14ac:dyDescent="0.25">
      <c r="A30" t="s">
        <v>161</v>
      </c>
      <c r="B30" s="3">
        <v>18901</v>
      </c>
      <c r="C30" s="17">
        <v>265.2</v>
      </c>
    </row>
    <row r="31" spans="1:3" x14ac:dyDescent="0.25">
      <c r="A31" t="s">
        <v>162</v>
      </c>
      <c r="B31" s="3">
        <v>18993</v>
      </c>
      <c r="C31" s="17">
        <v>263.2</v>
      </c>
    </row>
    <row r="32" spans="1:3" x14ac:dyDescent="0.25">
      <c r="A32" t="s">
        <v>163</v>
      </c>
      <c r="B32" s="3">
        <v>19084</v>
      </c>
      <c r="C32" s="17">
        <v>267.2</v>
      </c>
    </row>
    <row r="33" spans="1:3" x14ac:dyDescent="0.25">
      <c r="A33" t="s">
        <v>164</v>
      </c>
      <c r="B33" s="3">
        <v>19175</v>
      </c>
      <c r="C33" s="17">
        <v>271.7</v>
      </c>
    </row>
    <row r="34" spans="1:3" x14ac:dyDescent="0.25">
      <c r="A34" t="s">
        <v>165</v>
      </c>
      <c r="B34" s="3">
        <v>19267</v>
      </c>
      <c r="C34" s="17">
        <v>257</v>
      </c>
    </row>
    <row r="35" spans="1:3" x14ac:dyDescent="0.25">
      <c r="A35" t="s">
        <v>166</v>
      </c>
      <c r="B35" s="3">
        <v>19359</v>
      </c>
      <c r="C35" s="17">
        <v>276.5</v>
      </c>
    </row>
    <row r="36" spans="1:3" x14ac:dyDescent="0.25">
      <c r="A36" t="s">
        <v>167</v>
      </c>
      <c r="B36" s="3">
        <v>19449</v>
      </c>
      <c r="C36" s="17">
        <v>287.8</v>
      </c>
    </row>
    <row r="37" spans="1:3" x14ac:dyDescent="0.25">
      <c r="A37" t="s">
        <v>168</v>
      </c>
      <c r="B37" s="3">
        <v>19540</v>
      </c>
      <c r="C37" s="17">
        <v>290</v>
      </c>
    </row>
    <row r="38" spans="1:3" x14ac:dyDescent="0.25">
      <c r="A38" t="s">
        <v>169</v>
      </c>
      <c r="B38" s="3">
        <v>19632</v>
      </c>
      <c r="C38" s="17">
        <v>290.5</v>
      </c>
    </row>
    <row r="39" spans="1:3" x14ac:dyDescent="0.25">
      <c r="A39" t="s">
        <v>170</v>
      </c>
      <c r="B39" s="3">
        <v>19724</v>
      </c>
      <c r="C39" s="17">
        <v>288</v>
      </c>
    </row>
    <row r="40" spans="1:3" x14ac:dyDescent="0.25">
      <c r="A40" t="s">
        <v>171</v>
      </c>
      <c r="B40" s="3">
        <v>19814</v>
      </c>
      <c r="C40" s="17">
        <v>284</v>
      </c>
    </row>
    <row r="41" spans="1:3" x14ac:dyDescent="0.25">
      <c r="A41" t="s">
        <v>172</v>
      </c>
      <c r="B41" s="3">
        <v>19905</v>
      </c>
      <c r="C41" s="17">
        <v>288.5</v>
      </c>
    </row>
    <row r="42" spans="1:3" x14ac:dyDescent="0.25">
      <c r="A42" t="s">
        <v>173</v>
      </c>
      <c r="B42" s="3">
        <v>19997</v>
      </c>
      <c r="C42" s="17">
        <v>299.39999999999998</v>
      </c>
    </row>
    <row r="43" spans="1:3" x14ac:dyDescent="0.25">
      <c r="A43" t="s">
        <v>174</v>
      </c>
      <c r="B43" s="3">
        <v>20089</v>
      </c>
      <c r="C43" s="17">
        <v>306</v>
      </c>
    </row>
    <row r="44" spans="1:3" x14ac:dyDescent="0.25">
      <c r="A44" t="s">
        <v>175</v>
      </c>
      <c r="B44" s="3">
        <v>20179</v>
      </c>
      <c r="C44" s="17">
        <v>317.7</v>
      </c>
    </row>
    <row r="45" spans="1:3" x14ac:dyDescent="0.25">
      <c r="A45" t="s">
        <v>176</v>
      </c>
      <c r="B45" s="3">
        <v>20270</v>
      </c>
      <c r="C45" s="17">
        <v>330.9</v>
      </c>
    </row>
    <row r="46" spans="1:3" x14ac:dyDescent="0.25">
      <c r="A46" t="s">
        <v>177</v>
      </c>
      <c r="B46" s="3">
        <v>20362</v>
      </c>
      <c r="C46" s="17">
        <v>338.4</v>
      </c>
    </row>
    <row r="47" spans="1:3" x14ac:dyDescent="0.25">
      <c r="A47" t="s">
        <v>178</v>
      </c>
      <c r="B47" s="3">
        <v>20454</v>
      </c>
      <c r="C47" s="17">
        <v>339.8</v>
      </c>
    </row>
    <row r="48" spans="1:3" x14ac:dyDescent="0.25">
      <c r="A48" t="s">
        <v>179</v>
      </c>
      <c r="B48" s="3">
        <v>20545</v>
      </c>
      <c r="C48" s="17">
        <v>334.1</v>
      </c>
    </row>
    <row r="49" spans="1:3" x14ac:dyDescent="0.25">
      <c r="A49" t="s">
        <v>180</v>
      </c>
      <c r="B49" s="3">
        <v>20636</v>
      </c>
      <c r="C49" s="17">
        <v>337.6</v>
      </c>
    </row>
    <row r="50" spans="1:3" x14ac:dyDescent="0.25">
      <c r="A50" t="s">
        <v>181</v>
      </c>
      <c r="B50" s="3">
        <v>20728</v>
      </c>
      <c r="C50" s="17">
        <v>337.7</v>
      </c>
    </row>
    <row r="51" spans="1:3" x14ac:dyDescent="0.25">
      <c r="A51" t="s">
        <v>182</v>
      </c>
      <c r="B51" s="3">
        <v>20820</v>
      </c>
      <c r="C51" s="17">
        <v>336.2</v>
      </c>
    </row>
    <row r="52" spans="1:3" x14ac:dyDescent="0.25">
      <c r="A52" t="s">
        <v>183</v>
      </c>
      <c r="B52" s="3">
        <v>20910</v>
      </c>
      <c r="C52" s="17">
        <v>335.9</v>
      </c>
    </row>
    <row r="53" spans="1:3" x14ac:dyDescent="0.25">
      <c r="A53" t="s">
        <v>184</v>
      </c>
      <c r="B53" s="3">
        <v>21001</v>
      </c>
      <c r="C53" s="17">
        <v>333</v>
      </c>
    </row>
    <row r="54" spans="1:3" x14ac:dyDescent="0.25">
      <c r="A54" t="s">
        <v>185</v>
      </c>
      <c r="B54" s="3">
        <v>21093</v>
      </c>
      <c r="C54" s="17">
        <v>336.4</v>
      </c>
    </row>
    <row r="55" spans="1:3" x14ac:dyDescent="0.25">
      <c r="A55" t="s">
        <v>186</v>
      </c>
      <c r="B55" s="3">
        <v>21185</v>
      </c>
      <c r="C55" s="17">
        <v>330.8</v>
      </c>
    </row>
    <row r="56" spans="1:3" x14ac:dyDescent="0.25">
      <c r="A56" t="s">
        <v>187</v>
      </c>
      <c r="B56" s="3">
        <v>21275</v>
      </c>
      <c r="C56" s="17">
        <v>312.2</v>
      </c>
    </row>
    <row r="57" spans="1:3" x14ac:dyDescent="0.25">
      <c r="A57" t="s">
        <v>188</v>
      </c>
      <c r="B57" s="3">
        <v>21366</v>
      </c>
      <c r="C57" s="17">
        <v>304.5</v>
      </c>
    </row>
    <row r="58" spans="1:3" x14ac:dyDescent="0.25">
      <c r="A58" t="s">
        <v>189</v>
      </c>
      <c r="B58" s="3">
        <v>21458</v>
      </c>
      <c r="C58" s="17">
        <v>309.10000000000002</v>
      </c>
    </row>
    <row r="59" spans="1:3" x14ac:dyDescent="0.25">
      <c r="A59" t="s">
        <v>190</v>
      </c>
      <c r="B59" s="3">
        <v>21550</v>
      </c>
      <c r="C59" s="17">
        <v>327.39999999999998</v>
      </c>
    </row>
    <row r="60" spans="1:3" x14ac:dyDescent="0.25">
      <c r="A60" t="s">
        <v>191</v>
      </c>
      <c r="B60" s="3">
        <v>21640</v>
      </c>
      <c r="C60" s="17">
        <v>346.7</v>
      </c>
    </row>
    <row r="61" spans="1:3" x14ac:dyDescent="0.25">
      <c r="A61" t="s">
        <v>192</v>
      </c>
      <c r="B61" s="3">
        <v>21731</v>
      </c>
      <c r="C61" s="17">
        <v>357.4</v>
      </c>
    </row>
    <row r="62" spans="1:3" x14ac:dyDescent="0.25">
      <c r="A62" t="s">
        <v>193</v>
      </c>
      <c r="B62" s="3">
        <v>21823</v>
      </c>
      <c r="C62" s="17">
        <v>361.1</v>
      </c>
    </row>
    <row r="63" spans="1:3" x14ac:dyDescent="0.25">
      <c r="A63" t="s">
        <v>194</v>
      </c>
      <c r="B63" s="3">
        <v>21915</v>
      </c>
      <c r="C63" s="17">
        <v>356.9</v>
      </c>
    </row>
    <row r="64" spans="1:3" x14ac:dyDescent="0.25">
      <c r="A64" t="s">
        <v>195</v>
      </c>
      <c r="B64" s="3">
        <v>22006</v>
      </c>
      <c r="C64" s="17">
        <v>368.9</v>
      </c>
    </row>
    <row r="65" spans="1:3" x14ac:dyDescent="0.25">
      <c r="A65" t="s">
        <v>196</v>
      </c>
      <c r="B65" s="3">
        <v>22097</v>
      </c>
      <c r="C65" s="17">
        <v>362.2</v>
      </c>
    </row>
    <row r="66" spans="1:3" x14ac:dyDescent="0.25">
      <c r="A66" t="s">
        <v>197</v>
      </c>
      <c r="B66" s="3">
        <v>22189</v>
      </c>
      <c r="C66" s="17">
        <v>354.4</v>
      </c>
    </row>
    <row r="67" spans="1:3" x14ac:dyDescent="0.25">
      <c r="A67" t="s">
        <v>198</v>
      </c>
      <c r="B67" s="3">
        <v>22281</v>
      </c>
      <c r="C67" s="17">
        <v>353.7</v>
      </c>
    </row>
    <row r="68" spans="1:3" x14ac:dyDescent="0.25">
      <c r="A68" t="s">
        <v>199</v>
      </c>
      <c r="B68" s="3">
        <v>22371</v>
      </c>
      <c r="C68" s="17">
        <v>350.7</v>
      </c>
    </row>
    <row r="69" spans="1:3" x14ac:dyDescent="0.25">
      <c r="A69" t="s">
        <v>200</v>
      </c>
      <c r="B69" s="3">
        <v>22462</v>
      </c>
      <c r="C69" s="17">
        <v>356.4</v>
      </c>
    </row>
    <row r="70" spans="1:3" x14ac:dyDescent="0.25">
      <c r="A70" t="s">
        <v>201</v>
      </c>
      <c r="B70" s="3">
        <v>22554</v>
      </c>
      <c r="C70" s="17">
        <v>365</v>
      </c>
    </row>
    <row r="71" spans="1:3" x14ac:dyDescent="0.25">
      <c r="A71" t="s">
        <v>202</v>
      </c>
      <c r="B71" s="3">
        <v>22646</v>
      </c>
      <c r="C71" s="17">
        <v>376.5</v>
      </c>
    </row>
    <row r="72" spans="1:3" x14ac:dyDescent="0.25">
      <c r="A72" t="s">
        <v>203</v>
      </c>
      <c r="B72" s="3">
        <v>22736</v>
      </c>
      <c r="C72" s="17">
        <v>383.7</v>
      </c>
    </row>
    <row r="73" spans="1:3" x14ac:dyDescent="0.25">
      <c r="A73" t="s">
        <v>204</v>
      </c>
      <c r="B73" s="3">
        <v>22827</v>
      </c>
      <c r="C73" s="17">
        <v>394.6</v>
      </c>
    </row>
    <row r="74" spans="1:3" x14ac:dyDescent="0.25">
      <c r="A74" t="s">
        <v>205</v>
      </c>
      <c r="B74" s="3">
        <v>22919</v>
      </c>
      <c r="C74" s="17">
        <v>397.8</v>
      </c>
    </row>
    <row r="75" spans="1:3" x14ac:dyDescent="0.25">
      <c r="A75" t="s">
        <v>206</v>
      </c>
      <c r="B75" s="3">
        <v>23011</v>
      </c>
      <c r="C75" s="17">
        <v>396.6</v>
      </c>
    </row>
    <row r="76" spans="1:3" x14ac:dyDescent="0.25">
      <c r="A76" t="s">
        <v>207</v>
      </c>
      <c r="B76" s="3">
        <v>23101</v>
      </c>
      <c r="C76" s="17">
        <v>401.8</v>
      </c>
    </row>
    <row r="77" spans="1:3" x14ac:dyDescent="0.25">
      <c r="A77" t="s">
        <v>208</v>
      </c>
      <c r="B77" s="3">
        <v>23192</v>
      </c>
      <c r="C77" s="17">
        <v>419.7</v>
      </c>
    </row>
    <row r="78" spans="1:3" x14ac:dyDescent="0.25">
      <c r="A78" t="s">
        <v>209</v>
      </c>
      <c r="B78" s="3">
        <v>23284</v>
      </c>
      <c r="C78" s="17">
        <v>430</v>
      </c>
    </row>
    <row r="79" spans="1:3" x14ac:dyDescent="0.25">
      <c r="A79" t="s">
        <v>210</v>
      </c>
      <c r="B79" s="3">
        <v>23376</v>
      </c>
      <c r="C79" s="17">
        <v>442.9</v>
      </c>
    </row>
    <row r="80" spans="1:3" x14ac:dyDescent="0.25">
      <c r="A80" t="s">
        <v>211</v>
      </c>
      <c r="B80" s="3">
        <v>23467</v>
      </c>
      <c r="C80" s="17">
        <v>458.2</v>
      </c>
    </row>
    <row r="81" spans="1:3" x14ac:dyDescent="0.25">
      <c r="A81" t="s">
        <v>212</v>
      </c>
      <c r="B81" s="3">
        <v>23558</v>
      </c>
      <c r="C81" s="17">
        <v>457.4</v>
      </c>
    </row>
    <row r="82" spans="1:3" x14ac:dyDescent="0.25">
      <c r="A82" t="s">
        <v>213</v>
      </c>
      <c r="B82" s="3">
        <v>23650</v>
      </c>
      <c r="C82" s="17">
        <v>464.8</v>
      </c>
    </row>
    <row r="83" spans="1:3" x14ac:dyDescent="0.25">
      <c r="A83" t="s">
        <v>214</v>
      </c>
      <c r="B83" s="3">
        <v>23742</v>
      </c>
      <c r="C83" s="17">
        <v>468.9</v>
      </c>
    </row>
    <row r="84" spans="1:3" x14ac:dyDescent="0.25">
      <c r="A84" t="s">
        <v>215</v>
      </c>
      <c r="B84" s="3">
        <v>23832</v>
      </c>
      <c r="C84" s="17">
        <v>490</v>
      </c>
    </row>
    <row r="85" spans="1:3" x14ac:dyDescent="0.25">
      <c r="A85" t="s">
        <v>216</v>
      </c>
      <c r="B85" s="3">
        <v>23923</v>
      </c>
      <c r="C85" s="17">
        <v>503.9</v>
      </c>
    </row>
    <row r="86" spans="1:3" x14ac:dyDescent="0.25">
      <c r="A86" t="s">
        <v>217</v>
      </c>
      <c r="B86" s="3">
        <v>24015</v>
      </c>
      <c r="C86" s="17">
        <v>517.5</v>
      </c>
    </row>
    <row r="87" spans="1:3" x14ac:dyDescent="0.25">
      <c r="A87" t="s">
        <v>218</v>
      </c>
      <c r="B87" s="3">
        <v>24107</v>
      </c>
      <c r="C87" s="17">
        <v>529.5</v>
      </c>
    </row>
    <row r="88" spans="1:3" x14ac:dyDescent="0.25">
      <c r="A88" t="s">
        <v>219</v>
      </c>
      <c r="B88" s="3">
        <v>24197</v>
      </c>
      <c r="C88" s="17">
        <v>549.29999999999995</v>
      </c>
    </row>
    <row r="89" spans="1:3" x14ac:dyDescent="0.25">
      <c r="A89" t="s">
        <v>220</v>
      </c>
      <c r="B89" s="3">
        <v>24288</v>
      </c>
      <c r="C89" s="17">
        <v>543.9</v>
      </c>
    </row>
    <row r="90" spans="1:3" x14ac:dyDescent="0.25">
      <c r="A90" t="s">
        <v>221</v>
      </c>
      <c r="B90" s="3">
        <v>24380</v>
      </c>
      <c r="C90" s="17">
        <v>544.5</v>
      </c>
    </row>
    <row r="91" spans="1:3" x14ac:dyDescent="0.25">
      <c r="A91" t="s">
        <v>222</v>
      </c>
      <c r="B91" s="3">
        <v>24472</v>
      </c>
      <c r="C91" s="17">
        <v>530</v>
      </c>
    </row>
    <row r="92" spans="1:3" x14ac:dyDescent="0.25">
      <c r="A92" t="s">
        <v>223</v>
      </c>
      <c r="B92" s="3">
        <v>24562</v>
      </c>
      <c r="C92" s="17">
        <v>520</v>
      </c>
    </row>
    <row r="93" spans="1:3" x14ac:dyDescent="0.25">
      <c r="A93" t="s">
        <v>224</v>
      </c>
      <c r="B93" s="3">
        <v>24653</v>
      </c>
      <c r="C93" s="17">
        <v>532.9</v>
      </c>
    </row>
    <row r="94" spans="1:3" x14ac:dyDescent="0.25">
      <c r="A94" t="s">
        <v>225</v>
      </c>
      <c r="B94" s="3">
        <v>24745</v>
      </c>
      <c r="C94" s="17">
        <v>539.29999999999995</v>
      </c>
    </row>
    <row r="95" spans="1:3" x14ac:dyDescent="0.25">
      <c r="A95" t="s">
        <v>226</v>
      </c>
      <c r="B95" s="3">
        <v>24837</v>
      </c>
      <c r="C95" s="17">
        <v>555.5</v>
      </c>
    </row>
    <row r="96" spans="1:3" x14ac:dyDescent="0.25">
      <c r="A96" t="s">
        <v>227</v>
      </c>
      <c r="B96" s="3">
        <v>24928</v>
      </c>
      <c r="C96" s="17">
        <v>567.9</v>
      </c>
    </row>
    <row r="97" spans="1:3" x14ac:dyDescent="0.25">
      <c r="A97" t="s">
        <v>228</v>
      </c>
      <c r="B97" s="3">
        <v>25019</v>
      </c>
      <c r="C97" s="17">
        <v>566.5</v>
      </c>
    </row>
    <row r="98" spans="1:3" x14ac:dyDescent="0.25">
      <c r="A98" t="s">
        <v>229</v>
      </c>
      <c r="B98" s="3">
        <v>25111</v>
      </c>
      <c r="C98" s="17">
        <v>575.29999999999995</v>
      </c>
    </row>
    <row r="99" spans="1:3" x14ac:dyDescent="0.25">
      <c r="A99" t="s">
        <v>230</v>
      </c>
      <c r="B99" s="3">
        <v>25203</v>
      </c>
      <c r="C99" s="17">
        <v>588.9</v>
      </c>
    </row>
    <row r="100" spans="1:3" x14ac:dyDescent="0.25">
      <c r="A100" t="s">
        <v>231</v>
      </c>
      <c r="B100" s="3">
        <v>25293</v>
      </c>
      <c r="C100" s="17">
        <v>605.20000000000005</v>
      </c>
    </row>
    <row r="101" spans="1:3" x14ac:dyDescent="0.25">
      <c r="A101" t="s">
        <v>232</v>
      </c>
      <c r="B101" s="3">
        <v>25384</v>
      </c>
      <c r="C101" s="17">
        <v>608.4</v>
      </c>
    </row>
    <row r="102" spans="1:3" x14ac:dyDescent="0.25">
      <c r="A102" t="s">
        <v>233</v>
      </c>
      <c r="B102" s="3">
        <v>25476</v>
      </c>
      <c r="C102" s="17">
        <v>617.1</v>
      </c>
    </row>
    <row r="103" spans="1:3" x14ac:dyDescent="0.25">
      <c r="A103" t="s">
        <v>234</v>
      </c>
      <c r="B103" s="3">
        <v>25568</v>
      </c>
      <c r="C103" s="17">
        <v>603.4</v>
      </c>
    </row>
    <row r="104" spans="1:3" x14ac:dyDescent="0.25">
      <c r="A104" t="s">
        <v>235</v>
      </c>
      <c r="B104" s="3">
        <v>25658</v>
      </c>
      <c r="C104" s="17">
        <v>600.4</v>
      </c>
    </row>
    <row r="105" spans="1:3" x14ac:dyDescent="0.25">
      <c r="A105" t="s">
        <v>236</v>
      </c>
      <c r="B105" s="3">
        <v>25749</v>
      </c>
      <c r="C105" s="17">
        <v>588.1</v>
      </c>
    </row>
    <row r="106" spans="1:3" x14ac:dyDescent="0.25">
      <c r="A106" t="s">
        <v>237</v>
      </c>
      <c r="B106" s="3">
        <v>25841</v>
      </c>
      <c r="C106" s="17">
        <v>598</v>
      </c>
    </row>
    <row r="107" spans="1:3" x14ac:dyDescent="0.25">
      <c r="A107" t="s">
        <v>238</v>
      </c>
      <c r="B107" s="3">
        <v>25933</v>
      </c>
      <c r="C107" s="17">
        <v>597.9</v>
      </c>
    </row>
    <row r="108" spans="1:3" x14ac:dyDescent="0.25">
      <c r="A108" t="s">
        <v>239</v>
      </c>
      <c r="B108" s="3">
        <v>26023</v>
      </c>
      <c r="C108" s="17">
        <v>610.1</v>
      </c>
    </row>
    <row r="109" spans="1:3" x14ac:dyDescent="0.25">
      <c r="A109" t="s">
        <v>240</v>
      </c>
      <c r="B109" s="3">
        <v>26114</v>
      </c>
      <c r="C109" s="17">
        <v>633.1</v>
      </c>
    </row>
    <row r="110" spans="1:3" x14ac:dyDescent="0.25">
      <c r="A110" t="s">
        <v>241</v>
      </c>
      <c r="B110" s="3">
        <v>26206</v>
      </c>
      <c r="C110" s="17">
        <v>644</v>
      </c>
    </row>
    <row r="111" spans="1:3" x14ac:dyDescent="0.25">
      <c r="A111" t="s">
        <v>242</v>
      </c>
      <c r="B111" s="3">
        <v>26298</v>
      </c>
      <c r="C111" s="17">
        <v>660.9</v>
      </c>
    </row>
    <row r="112" spans="1:3" x14ac:dyDescent="0.25">
      <c r="A112" t="s">
        <v>243</v>
      </c>
      <c r="B112" s="3">
        <v>26389</v>
      </c>
      <c r="C112" s="17">
        <v>689</v>
      </c>
    </row>
    <row r="113" spans="1:3" x14ac:dyDescent="0.25">
      <c r="A113" t="s">
        <v>244</v>
      </c>
      <c r="B113" s="3">
        <v>26480</v>
      </c>
      <c r="C113" s="17">
        <v>700.9</v>
      </c>
    </row>
    <row r="114" spans="1:3" x14ac:dyDescent="0.25">
      <c r="A114" t="s">
        <v>245</v>
      </c>
      <c r="B114" s="3">
        <v>26572</v>
      </c>
      <c r="C114" s="17">
        <v>708.8</v>
      </c>
    </row>
    <row r="115" spans="1:3" x14ac:dyDescent="0.25">
      <c r="A115" t="s">
        <v>246</v>
      </c>
      <c r="B115" s="3">
        <v>26664</v>
      </c>
      <c r="C115" s="17">
        <v>739.9</v>
      </c>
    </row>
    <row r="116" spans="1:3" x14ac:dyDescent="0.25">
      <c r="A116" t="s">
        <v>247</v>
      </c>
      <c r="B116" s="3">
        <v>26754</v>
      </c>
      <c r="C116" s="17">
        <v>768.9</v>
      </c>
    </row>
    <row r="117" spans="1:3" x14ac:dyDescent="0.25">
      <c r="A117" t="s">
        <v>248</v>
      </c>
      <c r="B117" s="3">
        <v>26845</v>
      </c>
      <c r="C117" s="17">
        <v>774.7</v>
      </c>
    </row>
    <row r="118" spans="1:3" x14ac:dyDescent="0.25">
      <c r="A118" t="s">
        <v>249</v>
      </c>
      <c r="B118" s="3">
        <v>26937</v>
      </c>
      <c r="C118" s="17">
        <v>772.5</v>
      </c>
    </row>
    <row r="119" spans="1:3" x14ac:dyDescent="0.25">
      <c r="A119" t="s">
        <v>250</v>
      </c>
      <c r="B119" s="3">
        <v>27029</v>
      </c>
      <c r="C119" s="17">
        <v>765.8</v>
      </c>
    </row>
    <row r="120" spans="1:3" x14ac:dyDescent="0.25">
      <c r="A120" t="s">
        <v>251</v>
      </c>
      <c r="B120" s="3">
        <v>27119</v>
      </c>
      <c r="C120" s="17">
        <v>750.6</v>
      </c>
    </row>
    <row r="121" spans="1:3" x14ac:dyDescent="0.25">
      <c r="A121" t="s">
        <v>252</v>
      </c>
      <c r="B121" s="3">
        <v>27210</v>
      </c>
      <c r="C121" s="17">
        <v>741.2</v>
      </c>
    </row>
    <row r="122" spans="1:3" x14ac:dyDescent="0.25">
      <c r="A122" t="s">
        <v>253</v>
      </c>
      <c r="B122" s="3">
        <v>27302</v>
      </c>
      <c r="C122" s="17">
        <v>729</v>
      </c>
    </row>
    <row r="123" spans="1:3" x14ac:dyDescent="0.25">
      <c r="A123" t="s">
        <v>254</v>
      </c>
      <c r="B123" s="3">
        <v>27394</v>
      </c>
      <c r="C123" s="17">
        <v>689.8</v>
      </c>
    </row>
    <row r="124" spans="1:3" x14ac:dyDescent="0.25">
      <c r="A124" t="s">
        <v>255</v>
      </c>
      <c r="B124" s="3">
        <v>27484</v>
      </c>
      <c r="C124" s="17">
        <v>650.70000000000005</v>
      </c>
    </row>
    <row r="125" spans="1:3" x14ac:dyDescent="0.25">
      <c r="A125" t="s">
        <v>256</v>
      </c>
      <c r="B125" s="3">
        <v>27575</v>
      </c>
      <c r="C125" s="17">
        <v>643.29999999999995</v>
      </c>
    </row>
    <row r="126" spans="1:3" x14ac:dyDescent="0.25">
      <c r="A126" t="s">
        <v>257</v>
      </c>
      <c r="B126" s="3">
        <v>27667</v>
      </c>
      <c r="C126" s="17">
        <v>659</v>
      </c>
    </row>
    <row r="127" spans="1:3" x14ac:dyDescent="0.25">
      <c r="A127" t="s">
        <v>258</v>
      </c>
      <c r="B127" s="3">
        <v>27759</v>
      </c>
      <c r="C127" s="17">
        <v>672.1</v>
      </c>
    </row>
    <row r="128" spans="1:3" x14ac:dyDescent="0.25">
      <c r="A128" t="s">
        <v>259</v>
      </c>
      <c r="B128" s="3">
        <v>27850</v>
      </c>
      <c r="C128" s="17">
        <v>699.6</v>
      </c>
    </row>
    <row r="129" spans="1:3" x14ac:dyDescent="0.25">
      <c r="A129" t="s">
        <v>260</v>
      </c>
      <c r="B129" s="3">
        <v>27941</v>
      </c>
      <c r="C129" s="17">
        <v>711.1</v>
      </c>
    </row>
    <row r="130" spans="1:3" x14ac:dyDescent="0.25">
      <c r="A130" t="s">
        <v>261</v>
      </c>
      <c r="B130" s="3">
        <v>28033</v>
      </c>
      <c r="C130" s="17">
        <v>719.1</v>
      </c>
    </row>
    <row r="131" spans="1:3" x14ac:dyDescent="0.25">
      <c r="A131" t="s">
        <v>262</v>
      </c>
      <c r="B131" s="3">
        <v>28125</v>
      </c>
      <c r="C131" s="17">
        <v>753.3</v>
      </c>
    </row>
    <row r="132" spans="1:3" x14ac:dyDescent="0.25">
      <c r="A132" t="s">
        <v>263</v>
      </c>
      <c r="B132" s="3">
        <v>28215</v>
      </c>
      <c r="C132" s="17">
        <v>779.3</v>
      </c>
    </row>
    <row r="133" spans="1:3" x14ac:dyDescent="0.25">
      <c r="A133" t="s">
        <v>264</v>
      </c>
      <c r="B133" s="3">
        <v>28306</v>
      </c>
      <c r="C133" s="17">
        <v>819.9</v>
      </c>
    </row>
    <row r="134" spans="1:3" x14ac:dyDescent="0.25">
      <c r="A134" t="s">
        <v>265</v>
      </c>
      <c r="B134" s="3">
        <v>28398</v>
      </c>
      <c r="C134" s="17">
        <v>830.3</v>
      </c>
    </row>
    <row r="135" spans="1:3" x14ac:dyDescent="0.25">
      <c r="A135" t="s">
        <v>266</v>
      </c>
      <c r="B135" s="3">
        <v>28490</v>
      </c>
      <c r="C135" s="17">
        <v>844.6</v>
      </c>
    </row>
    <row r="136" spans="1:3" x14ac:dyDescent="0.25">
      <c r="A136" t="s">
        <v>267</v>
      </c>
      <c r="B136" s="3">
        <v>28580</v>
      </c>
      <c r="C136" s="17">
        <v>852.2</v>
      </c>
    </row>
    <row r="137" spans="1:3" x14ac:dyDescent="0.25">
      <c r="A137" t="s">
        <v>268</v>
      </c>
      <c r="B137" s="3">
        <v>28671</v>
      </c>
      <c r="C137" s="17">
        <v>910.5</v>
      </c>
    </row>
    <row r="138" spans="1:3" x14ac:dyDescent="0.25">
      <c r="A138" t="s">
        <v>269</v>
      </c>
      <c r="B138" s="3">
        <v>28763</v>
      </c>
      <c r="C138" s="17">
        <v>935.1</v>
      </c>
    </row>
    <row r="139" spans="1:3" x14ac:dyDescent="0.25">
      <c r="A139" t="s">
        <v>270</v>
      </c>
      <c r="B139" s="3">
        <v>28855</v>
      </c>
      <c r="C139" s="17">
        <v>955.6</v>
      </c>
    </row>
    <row r="140" spans="1:3" x14ac:dyDescent="0.25">
      <c r="A140" t="s">
        <v>271</v>
      </c>
      <c r="B140" s="3">
        <v>28945</v>
      </c>
      <c r="C140" s="17">
        <v>964</v>
      </c>
    </row>
    <row r="141" spans="1:3" x14ac:dyDescent="0.25">
      <c r="A141" t="s">
        <v>272</v>
      </c>
      <c r="B141" s="3">
        <v>29036</v>
      </c>
      <c r="C141" s="17">
        <v>958.4</v>
      </c>
    </row>
    <row r="142" spans="1:3" x14ac:dyDescent="0.25">
      <c r="A142" t="s">
        <v>273</v>
      </c>
      <c r="B142" s="3">
        <v>29128</v>
      </c>
      <c r="C142" s="17">
        <v>975.2</v>
      </c>
    </row>
    <row r="143" spans="1:3" x14ac:dyDescent="0.25">
      <c r="A143" t="s">
        <v>274</v>
      </c>
      <c r="B143" s="3">
        <v>29220</v>
      </c>
      <c r="C143" s="17">
        <v>966.1</v>
      </c>
    </row>
    <row r="144" spans="1:3" x14ac:dyDescent="0.25">
      <c r="A144" t="s">
        <v>275</v>
      </c>
      <c r="B144" s="3">
        <v>29311</v>
      </c>
      <c r="C144" s="17">
        <v>953.4</v>
      </c>
    </row>
    <row r="145" spans="1:3" x14ac:dyDescent="0.25">
      <c r="A145" t="s">
        <v>276</v>
      </c>
      <c r="B145" s="3">
        <v>29402</v>
      </c>
      <c r="C145" s="17">
        <v>875.3</v>
      </c>
    </row>
    <row r="146" spans="1:3" x14ac:dyDescent="0.25">
      <c r="A146" t="s">
        <v>277</v>
      </c>
      <c r="B146" s="3">
        <v>29494</v>
      </c>
      <c r="C146" s="17">
        <v>885.9</v>
      </c>
    </row>
    <row r="147" spans="1:3" x14ac:dyDescent="0.25">
      <c r="A147" t="s">
        <v>278</v>
      </c>
      <c r="B147" s="3">
        <v>29586</v>
      </c>
      <c r="C147" s="17">
        <v>919.5</v>
      </c>
    </row>
    <row r="148" spans="1:3" x14ac:dyDescent="0.25">
      <c r="A148" t="s">
        <v>279</v>
      </c>
      <c r="B148" s="3">
        <v>29676</v>
      </c>
      <c r="C148" s="17">
        <v>928.2</v>
      </c>
    </row>
    <row r="149" spans="1:3" x14ac:dyDescent="0.25">
      <c r="A149" t="s">
        <v>280</v>
      </c>
      <c r="B149" s="3">
        <v>29767</v>
      </c>
      <c r="C149" s="17">
        <v>935.6</v>
      </c>
    </row>
    <row r="150" spans="1:3" x14ac:dyDescent="0.25">
      <c r="A150" t="s">
        <v>281</v>
      </c>
      <c r="B150" s="3">
        <v>29859</v>
      </c>
      <c r="C150" s="17">
        <v>935.7</v>
      </c>
    </row>
    <row r="151" spans="1:3" x14ac:dyDescent="0.25">
      <c r="A151" t="s">
        <v>282</v>
      </c>
      <c r="B151" s="3">
        <v>29951</v>
      </c>
      <c r="C151" s="17">
        <v>932.2</v>
      </c>
    </row>
    <row r="152" spans="1:3" x14ac:dyDescent="0.25">
      <c r="A152" t="s">
        <v>283</v>
      </c>
      <c r="B152" s="3">
        <v>30041</v>
      </c>
      <c r="C152" s="17">
        <v>902.5</v>
      </c>
    </row>
    <row r="153" spans="1:3" x14ac:dyDescent="0.25">
      <c r="A153" t="s">
        <v>284</v>
      </c>
      <c r="B153" s="3">
        <v>30132</v>
      </c>
      <c r="C153" s="17">
        <v>873.8</v>
      </c>
    </row>
    <row r="154" spans="1:3" x14ac:dyDescent="0.25">
      <c r="A154" t="s">
        <v>285</v>
      </c>
      <c r="B154" s="3">
        <v>30224</v>
      </c>
      <c r="C154" s="17">
        <v>852.8</v>
      </c>
    </row>
    <row r="155" spans="1:3" x14ac:dyDescent="0.25">
      <c r="A155" t="s">
        <v>286</v>
      </c>
      <c r="B155" s="3">
        <v>30316</v>
      </c>
      <c r="C155" s="17">
        <v>853.2</v>
      </c>
    </row>
    <row r="156" spans="1:3" x14ac:dyDescent="0.25">
      <c r="A156" t="s">
        <v>287</v>
      </c>
      <c r="B156" s="3">
        <v>30406</v>
      </c>
      <c r="C156" s="17">
        <v>872.6</v>
      </c>
    </row>
    <row r="157" spans="1:3" x14ac:dyDescent="0.25">
      <c r="A157" t="s">
        <v>288</v>
      </c>
      <c r="B157" s="3">
        <v>30497</v>
      </c>
      <c r="C157" s="17">
        <v>905.6</v>
      </c>
    </row>
    <row r="158" spans="1:3" x14ac:dyDescent="0.25">
      <c r="A158" t="s">
        <v>289</v>
      </c>
      <c r="B158" s="3">
        <v>30589</v>
      </c>
      <c r="C158" s="17">
        <v>956.5</v>
      </c>
    </row>
    <row r="159" spans="1:3" x14ac:dyDescent="0.25">
      <c r="A159" t="s">
        <v>290</v>
      </c>
      <c r="B159" s="3">
        <v>30681</v>
      </c>
      <c r="C159" s="17">
        <v>1009.8</v>
      </c>
    </row>
    <row r="160" spans="1:3" x14ac:dyDescent="0.25">
      <c r="A160" t="s">
        <v>291</v>
      </c>
      <c r="B160" s="3">
        <v>30772</v>
      </c>
      <c r="C160" s="17">
        <v>1041.5</v>
      </c>
    </row>
    <row r="161" spans="1:3" x14ac:dyDescent="0.25">
      <c r="A161" t="s">
        <v>292</v>
      </c>
      <c r="B161" s="3">
        <v>30863</v>
      </c>
      <c r="C161" s="17">
        <v>1082.2</v>
      </c>
    </row>
    <row r="162" spans="1:3" x14ac:dyDescent="0.25">
      <c r="A162" t="s">
        <v>293</v>
      </c>
      <c r="B162" s="3">
        <v>30955</v>
      </c>
      <c r="C162" s="17">
        <v>1103.5999999999999</v>
      </c>
    </row>
    <row r="163" spans="1:3" x14ac:dyDescent="0.25">
      <c r="A163" t="s">
        <v>294</v>
      </c>
      <c r="B163" s="3">
        <v>31047</v>
      </c>
      <c r="C163" s="17">
        <v>1123.4000000000001</v>
      </c>
    </row>
    <row r="164" spans="1:3" x14ac:dyDescent="0.25">
      <c r="A164" t="s">
        <v>295</v>
      </c>
      <c r="B164" s="3">
        <v>31137</v>
      </c>
      <c r="C164" s="17">
        <v>1133.5</v>
      </c>
    </row>
    <row r="165" spans="1:3" x14ac:dyDescent="0.25">
      <c r="A165" t="s">
        <v>296</v>
      </c>
      <c r="B165" s="3">
        <v>31228</v>
      </c>
      <c r="C165" s="17">
        <v>1148.0999999999999</v>
      </c>
    </row>
    <row r="166" spans="1:3" x14ac:dyDescent="0.25">
      <c r="A166" t="s">
        <v>297</v>
      </c>
      <c r="B166" s="3">
        <v>31320</v>
      </c>
      <c r="C166" s="17">
        <v>1143.4000000000001</v>
      </c>
    </row>
    <row r="167" spans="1:3" x14ac:dyDescent="0.25">
      <c r="A167" t="s">
        <v>298</v>
      </c>
      <c r="B167" s="3">
        <v>31412</v>
      </c>
      <c r="C167" s="17">
        <v>1165.0999999999999</v>
      </c>
    </row>
    <row r="168" spans="1:3" x14ac:dyDescent="0.25">
      <c r="A168" t="s">
        <v>299</v>
      </c>
      <c r="B168" s="3">
        <v>31502</v>
      </c>
      <c r="C168" s="17">
        <v>1168.4000000000001</v>
      </c>
    </row>
    <row r="169" spans="1:3" x14ac:dyDescent="0.25">
      <c r="A169" t="s">
        <v>300</v>
      </c>
      <c r="B169" s="3">
        <v>31593</v>
      </c>
      <c r="C169" s="17">
        <v>1168.7</v>
      </c>
    </row>
    <row r="170" spans="1:3" x14ac:dyDescent="0.25">
      <c r="A170" t="s">
        <v>301</v>
      </c>
      <c r="B170" s="3">
        <v>31685</v>
      </c>
      <c r="C170" s="17">
        <v>1163.5</v>
      </c>
    </row>
    <row r="171" spans="1:3" x14ac:dyDescent="0.25">
      <c r="A171" t="s">
        <v>302</v>
      </c>
      <c r="B171" s="3">
        <v>31777</v>
      </c>
      <c r="C171" s="17">
        <v>1172.5</v>
      </c>
    </row>
    <row r="172" spans="1:3" x14ac:dyDescent="0.25">
      <c r="A172" t="s">
        <v>303</v>
      </c>
      <c r="B172" s="3">
        <v>31867</v>
      </c>
      <c r="C172" s="17">
        <v>1152.3</v>
      </c>
    </row>
    <row r="173" spans="1:3" x14ac:dyDescent="0.25">
      <c r="A173" t="s">
        <v>304</v>
      </c>
      <c r="B173" s="3">
        <v>31958</v>
      </c>
      <c r="C173" s="17">
        <v>1169.9000000000001</v>
      </c>
    </row>
    <row r="174" spans="1:3" x14ac:dyDescent="0.25">
      <c r="A174" t="s">
        <v>305</v>
      </c>
      <c r="B174" s="3">
        <v>32050</v>
      </c>
      <c r="C174" s="17">
        <v>1190.2</v>
      </c>
    </row>
    <row r="175" spans="1:3" x14ac:dyDescent="0.25">
      <c r="A175" t="s">
        <v>306</v>
      </c>
      <c r="B175" s="3">
        <v>32142</v>
      </c>
      <c r="C175" s="17">
        <v>1189.7</v>
      </c>
    </row>
    <row r="176" spans="1:3" x14ac:dyDescent="0.25">
      <c r="A176" t="s">
        <v>307</v>
      </c>
      <c r="B176" s="3">
        <v>32233</v>
      </c>
      <c r="C176" s="17">
        <v>1190.4000000000001</v>
      </c>
    </row>
    <row r="177" spans="1:3" x14ac:dyDescent="0.25">
      <c r="A177" t="s">
        <v>308</v>
      </c>
      <c r="B177" s="3">
        <v>32324</v>
      </c>
      <c r="C177" s="17">
        <v>1213.7</v>
      </c>
    </row>
    <row r="178" spans="1:3" x14ac:dyDescent="0.25">
      <c r="A178" t="s">
        <v>309</v>
      </c>
      <c r="B178" s="3">
        <v>32416</v>
      </c>
      <c r="C178" s="17">
        <v>1219.3</v>
      </c>
    </row>
    <row r="179" spans="1:3" x14ac:dyDescent="0.25">
      <c r="A179" t="s">
        <v>310</v>
      </c>
      <c r="B179" s="3">
        <v>32508</v>
      </c>
      <c r="C179" s="17">
        <v>1233.8</v>
      </c>
    </row>
    <row r="180" spans="1:3" x14ac:dyDescent="0.25">
      <c r="A180" t="s">
        <v>311</v>
      </c>
      <c r="B180" s="3">
        <v>32598</v>
      </c>
      <c r="C180" s="17">
        <v>1244.7</v>
      </c>
    </row>
    <row r="181" spans="1:3" x14ac:dyDescent="0.25">
      <c r="A181" t="s">
        <v>312</v>
      </c>
      <c r="B181" s="3">
        <v>32689</v>
      </c>
      <c r="C181" s="17">
        <v>1246.4000000000001</v>
      </c>
    </row>
    <row r="182" spans="1:3" x14ac:dyDescent="0.25">
      <c r="A182" t="s">
        <v>313</v>
      </c>
      <c r="B182" s="3">
        <v>32781</v>
      </c>
      <c r="C182" s="17">
        <v>1268.3</v>
      </c>
    </row>
    <row r="183" spans="1:3" x14ac:dyDescent="0.25">
      <c r="A183" t="s">
        <v>314</v>
      </c>
      <c r="B183" s="3">
        <v>32873</v>
      </c>
      <c r="C183" s="17">
        <v>1252</v>
      </c>
    </row>
    <row r="184" spans="1:3" x14ac:dyDescent="0.25">
      <c r="A184" t="s">
        <v>1</v>
      </c>
      <c r="B184" s="3">
        <v>32963</v>
      </c>
      <c r="C184" s="17">
        <v>1266.5999999999999</v>
      </c>
    </row>
    <row r="185" spans="1:3" x14ac:dyDescent="0.25">
      <c r="A185" t="s">
        <v>2</v>
      </c>
      <c r="B185" s="3">
        <v>33054</v>
      </c>
      <c r="C185" s="17">
        <v>1241.5999999999999</v>
      </c>
    </row>
    <row r="186" spans="1:3" x14ac:dyDescent="0.25">
      <c r="A186" t="s">
        <v>3</v>
      </c>
      <c r="B186" s="3">
        <v>33146</v>
      </c>
      <c r="C186" s="17">
        <v>1231.2</v>
      </c>
    </row>
    <row r="187" spans="1:3" x14ac:dyDescent="0.25">
      <c r="A187" t="s">
        <v>4</v>
      </c>
      <c r="B187" s="3">
        <v>33238</v>
      </c>
      <c r="C187" s="17">
        <v>1199.7</v>
      </c>
    </row>
    <row r="188" spans="1:3" x14ac:dyDescent="0.25">
      <c r="A188" t="s">
        <v>5</v>
      </c>
      <c r="B188" s="3">
        <v>33328</v>
      </c>
      <c r="C188" s="17">
        <v>1166.5999999999999</v>
      </c>
    </row>
    <row r="189" spans="1:3" x14ac:dyDescent="0.25">
      <c r="A189" t="s">
        <v>6</v>
      </c>
      <c r="B189" s="3">
        <v>33419</v>
      </c>
      <c r="C189" s="17">
        <v>1170.0999999999999</v>
      </c>
    </row>
    <row r="190" spans="1:3" x14ac:dyDescent="0.25">
      <c r="A190" t="s">
        <v>7</v>
      </c>
      <c r="B190" s="3">
        <v>33511</v>
      </c>
      <c r="C190" s="17">
        <v>1171.5999999999999</v>
      </c>
    </row>
    <row r="191" spans="1:3" x14ac:dyDescent="0.25">
      <c r="A191" t="s">
        <v>8</v>
      </c>
      <c r="B191" s="3">
        <v>33603</v>
      </c>
      <c r="C191" s="17">
        <v>1176.7</v>
      </c>
    </row>
    <row r="192" spans="1:3" x14ac:dyDescent="0.25">
      <c r="A192" t="s">
        <v>9</v>
      </c>
      <c r="B192" s="3">
        <v>33694</v>
      </c>
      <c r="C192" s="17">
        <v>1189.7</v>
      </c>
    </row>
    <row r="193" spans="1:3" x14ac:dyDescent="0.25">
      <c r="A193" t="s">
        <v>10</v>
      </c>
      <c r="B193" s="3">
        <v>33785</v>
      </c>
      <c r="C193" s="17">
        <v>1229</v>
      </c>
    </row>
    <row r="194" spans="1:3" x14ac:dyDescent="0.25">
      <c r="A194" t="s">
        <v>11</v>
      </c>
      <c r="B194" s="3">
        <v>33877</v>
      </c>
      <c r="C194" s="17">
        <v>1243.2</v>
      </c>
    </row>
    <row r="195" spans="1:3" x14ac:dyDescent="0.25">
      <c r="A195" t="s">
        <v>12</v>
      </c>
      <c r="B195" s="3">
        <v>33969</v>
      </c>
      <c r="C195" s="17">
        <v>1279.7</v>
      </c>
    </row>
    <row r="196" spans="1:3" x14ac:dyDescent="0.25">
      <c r="A196" t="s">
        <v>13</v>
      </c>
      <c r="B196" s="3">
        <v>34059</v>
      </c>
      <c r="C196" s="17">
        <v>1289.0999999999999</v>
      </c>
    </row>
    <row r="197" spans="1:3" x14ac:dyDescent="0.25">
      <c r="A197" t="s">
        <v>14</v>
      </c>
      <c r="B197" s="3">
        <v>34150</v>
      </c>
      <c r="C197" s="17">
        <v>1312.2</v>
      </c>
    </row>
    <row r="198" spans="1:3" x14ac:dyDescent="0.25">
      <c r="A198" t="s">
        <v>15</v>
      </c>
      <c r="B198" s="3">
        <v>34242</v>
      </c>
      <c r="C198" s="17">
        <v>1332.9</v>
      </c>
    </row>
    <row r="199" spans="1:3" x14ac:dyDescent="0.25">
      <c r="A199" t="s">
        <v>16</v>
      </c>
      <c r="B199" s="3">
        <v>34334</v>
      </c>
      <c r="C199" s="17">
        <v>1386.3</v>
      </c>
    </row>
    <row r="200" spans="1:3" x14ac:dyDescent="0.25">
      <c r="A200" t="s">
        <v>17</v>
      </c>
      <c r="B200" s="3">
        <v>34424</v>
      </c>
      <c r="C200" s="17">
        <v>1403.4</v>
      </c>
    </row>
    <row r="201" spans="1:3" x14ac:dyDescent="0.25">
      <c r="A201" t="s">
        <v>18</v>
      </c>
      <c r="B201" s="3">
        <v>34515</v>
      </c>
      <c r="C201" s="17">
        <v>1431.5</v>
      </c>
    </row>
    <row r="202" spans="1:3" x14ac:dyDescent="0.25">
      <c r="A202" t="s">
        <v>19</v>
      </c>
      <c r="B202" s="3">
        <v>34607</v>
      </c>
      <c r="C202" s="17">
        <v>1443.1</v>
      </c>
    </row>
    <row r="203" spans="1:3" x14ac:dyDescent="0.25">
      <c r="A203" t="s">
        <v>20</v>
      </c>
      <c r="B203" s="3">
        <v>34699</v>
      </c>
      <c r="C203" s="17">
        <v>1477.8</v>
      </c>
    </row>
    <row r="204" spans="1:3" x14ac:dyDescent="0.25">
      <c r="A204" t="s">
        <v>21</v>
      </c>
      <c r="B204" s="3">
        <v>34789</v>
      </c>
      <c r="C204" s="17">
        <v>1509.4</v>
      </c>
    </row>
    <row r="205" spans="1:3" x14ac:dyDescent="0.25">
      <c r="A205" t="s">
        <v>22</v>
      </c>
      <c r="B205" s="3">
        <v>34880</v>
      </c>
      <c r="C205" s="17">
        <v>1508.5</v>
      </c>
    </row>
    <row r="206" spans="1:3" x14ac:dyDescent="0.25">
      <c r="A206" t="s">
        <v>23</v>
      </c>
      <c r="B206" s="3">
        <v>34972</v>
      </c>
      <c r="C206" s="17">
        <v>1529.8</v>
      </c>
    </row>
    <row r="207" spans="1:3" x14ac:dyDescent="0.25">
      <c r="A207" t="s">
        <v>24</v>
      </c>
      <c r="B207" s="3">
        <v>35064</v>
      </c>
      <c r="C207" s="17">
        <v>1560</v>
      </c>
    </row>
    <row r="208" spans="1:3" x14ac:dyDescent="0.25">
      <c r="A208" t="s">
        <v>25</v>
      </c>
      <c r="B208" s="3">
        <v>35155</v>
      </c>
      <c r="C208" s="17">
        <v>1599.4</v>
      </c>
    </row>
    <row r="209" spans="1:3" x14ac:dyDescent="0.25">
      <c r="A209" t="s">
        <v>26</v>
      </c>
      <c r="B209" s="3">
        <v>35246</v>
      </c>
      <c r="C209" s="17">
        <v>1649.4</v>
      </c>
    </row>
    <row r="210" spans="1:3" x14ac:dyDescent="0.25">
      <c r="A210" t="s">
        <v>27</v>
      </c>
      <c r="B210" s="3">
        <v>35338</v>
      </c>
      <c r="C210" s="17">
        <v>1686.9</v>
      </c>
    </row>
    <row r="211" spans="1:3" x14ac:dyDescent="0.25">
      <c r="A211" t="s">
        <v>28</v>
      </c>
      <c r="B211" s="3">
        <v>35430</v>
      </c>
      <c r="C211" s="17">
        <v>1713.5</v>
      </c>
    </row>
    <row r="212" spans="1:3" x14ac:dyDescent="0.25">
      <c r="A212" t="s">
        <v>29</v>
      </c>
      <c r="B212" s="3">
        <v>35520</v>
      </c>
      <c r="C212" s="17">
        <v>1744.9</v>
      </c>
    </row>
    <row r="213" spans="1:3" x14ac:dyDescent="0.25">
      <c r="A213" t="s">
        <v>30</v>
      </c>
      <c r="B213" s="3">
        <v>35611</v>
      </c>
      <c r="C213" s="17">
        <v>1778.5</v>
      </c>
    </row>
    <row r="214" spans="1:3" x14ac:dyDescent="0.25">
      <c r="A214" t="s">
        <v>31</v>
      </c>
      <c r="B214" s="3">
        <v>35703</v>
      </c>
      <c r="C214" s="17">
        <v>1842.2</v>
      </c>
    </row>
    <row r="215" spans="1:3" x14ac:dyDescent="0.25">
      <c r="A215" t="s">
        <v>32</v>
      </c>
      <c r="B215" s="3">
        <v>35795</v>
      </c>
      <c r="C215" s="17">
        <v>1856.3</v>
      </c>
    </row>
    <row r="216" spans="1:3" x14ac:dyDescent="0.25">
      <c r="A216" t="s">
        <v>33</v>
      </c>
      <c r="B216" s="3">
        <v>35885</v>
      </c>
      <c r="C216" s="17">
        <v>1910.1</v>
      </c>
    </row>
    <row r="217" spans="1:3" x14ac:dyDescent="0.25">
      <c r="A217" t="s">
        <v>34</v>
      </c>
      <c r="B217" s="3">
        <v>35976</v>
      </c>
      <c r="C217" s="17">
        <v>1974</v>
      </c>
    </row>
    <row r="218" spans="1:3" x14ac:dyDescent="0.25">
      <c r="A218" t="s">
        <v>35</v>
      </c>
      <c r="B218" s="3">
        <v>36068</v>
      </c>
      <c r="C218" s="17">
        <v>2010.7</v>
      </c>
    </row>
    <row r="219" spans="1:3" x14ac:dyDescent="0.25">
      <c r="A219" t="s">
        <v>36</v>
      </c>
      <c r="B219" s="3">
        <v>36160</v>
      </c>
      <c r="C219" s="17">
        <v>2065.8000000000002</v>
      </c>
    </row>
    <row r="220" spans="1:3" x14ac:dyDescent="0.25">
      <c r="A220" t="s">
        <v>37</v>
      </c>
      <c r="B220" s="3">
        <v>36250</v>
      </c>
      <c r="C220" s="17">
        <v>2101.6</v>
      </c>
    </row>
    <row r="221" spans="1:3" x14ac:dyDescent="0.25">
      <c r="A221" t="s">
        <v>38</v>
      </c>
      <c r="B221" s="3">
        <v>36341</v>
      </c>
      <c r="C221" s="17">
        <v>2151.1999999999998</v>
      </c>
    </row>
    <row r="222" spans="1:3" x14ac:dyDescent="0.25">
      <c r="A222" t="s">
        <v>39</v>
      </c>
      <c r="B222" s="3">
        <v>36433</v>
      </c>
      <c r="C222" s="17">
        <v>2200.4</v>
      </c>
    </row>
    <row r="223" spans="1:3" x14ac:dyDescent="0.25">
      <c r="A223" t="s">
        <v>40</v>
      </c>
      <c r="B223" s="3">
        <v>36525</v>
      </c>
      <c r="C223" s="17">
        <v>2210.5</v>
      </c>
    </row>
    <row r="224" spans="1:3" x14ac:dyDescent="0.25">
      <c r="A224" t="s">
        <v>41</v>
      </c>
      <c r="B224" s="3">
        <v>36616</v>
      </c>
      <c r="C224" s="17">
        <v>2272</v>
      </c>
    </row>
    <row r="225" spans="1:3" x14ac:dyDescent="0.25">
      <c r="A225" t="s">
        <v>42</v>
      </c>
      <c r="B225" s="3">
        <v>36707</v>
      </c>
      <c r="C225" s="17">
        <v>2322.9</v>
      </c>
    </row>
    <row r="226" spans="1:3" x14ac:dyDescent="0.25">
      <c r="A226" t="s">
        <v>43</v>
      </c>
      <c r="B226" s="3">
        <v>36799</v>
      </c>
      <c r="C226" s="17">
        <v>2332.4</v>
      </c>
    </row>
    <row r="227" spans="1:3" x14ac:dyDescent="0.25">
      <c r="A227" t="s">
        <v>44</v>
      </c>
      <c r="B227" s="3">
        <v>36891</v>
      </c>
      <c r="C227" s="17">
        <v>2337.5</v>
      </c>
    </row>
    <row r="228" spans="1:3" x14ac:dyDescent="0.25">
      <c r="A228" t="s">
        <v>45</v>
      </c>
      <c r="B228" s="3">
        <v>36981</v>
      </c>
      <c r="C228" s="17">
        <v>2325.4</v>
      </c>
    </row>
    <row r="229" spans="1:3" x14ac:dyDescent="0.25">
      <c r="A229" t="s">
        <v>46</v>
      </c>
      <c r="B229" s="3">
        <v>37072</v>
      </c>
      <c r="C229" s="17">
        <v>2294.6999999999998</v>
      </c>
    </row>
    <row r="230" spans="1:3" x14ac:dyDescent="0.25">
      <c r="A230" t="s">
        <v>47</v>
      </c>
      <c r="B230" s="3">
        <v>37164</v>
      </c>
      <c r="C230" s="17">
        <v>2276.1</v>
      </c>
    </row>
    <row r="231" spans="1:3" x14ac:dyDescent="0.25">
      <c r="A231" t="s">
        <v>48</v>
      </c>
      <c r="B231" s="3">
        <v>37256</v>
      </c>
      <c r="C231" s="17">
        <v>2223.8000000000002</v>
      </c>
    </row>
    <row r="232" spans="1:3" x14ac:dyDescent="0.25">
      <c r="A232" t="s">
        <v>49</v>
      </c>
      <c r="B232" s="3">
        <v>37346</v>
      </c>
      <c r="C232" s="17">
        <v>2210.6999999999998</v>
      </c>
    </row>
    <row r="233" spans="1:3" x14ac:dyDescent="0.25">
      <c r="A233" t="s">
        <v>50</v>
      </c>
      <c r="B233" s="3">
        <v>37437</v>
      </c>
      <c r="C233" s="17">
        <v>2205.1999999999998</v>
      </c>
    </row>
    <row r="234" spans="1:3" x14ac:dyDescent="0.25">
      <c r="A234" t="s">
        <v>51</v>
      </c>
      <c r="B234" s="3">
        <v>37529</v>
      </c>
      <c r="C234" s="17">
        <v>2197.8000000000002</v>
      </c>
    </row>
    <row r="235" spans="1:3" x14ac:dyDescent="0.25">
      <c r="A235" t="s">
        <v>52</v>
      </c>
      <c r="B235" s="3">
        <v>37621</v>
      </c>
      <c r="C235" s="17">
        <v>2190.9</v>
      </c>
    </row>
    <row r="236" spans="1:3" x14ac:dyDescent="0.25">
      <c r="A236" t="s">
        <v>53</v>
      </c>
      <c r="B236" s="3">
        <v>37711</v>
      </c>
      <c r="C236" s="17">
        <v>2206.8000000000002</v>
      </c>
    </row>
    <row r="237" spans="1:3" x14ac:dyDescent="0.25">
      <c r="A237" t="s">
        <v>54</v>
      </c>
      <c r="B237" s="3">
        <v>37802</v>
      </c>
      <c r="C237" s="17">
        <v>2254.4</v>
      </c>
    </row>
    <row r="238" spans="1:3" x14ac:dyDescent="0.25">
      <c r="A238" t="s">
        <v>55</v>
      </c>
      <c r="B238" s="3">
        <v>37894</v>
      </c>
      <c r="C238" s="17">
        <v>2325.9</v>
      </c>
    </row>
    <row r="239" spans="1:3" x14ac:dyDescent="0.25">
      <c r="A239" t="s">
        <v>56</v>
      </c>
      <c r="B239" s="3">
        <v>37986</v>
      </c>
      <c r="C239" s="17">
        <v>2370.9</v>
      </c>
    </row>
    <row r="240" spans="1:3" x14ac:dyDescent="0.25">
      <c r="A240" t="s">
        <v>57</v>
      </c>
      <c r="B240" s="3">
        <v>38077</v>
      </c>
      <c r="C240" s="17">
        <v>2362.5</v>
      </c>
    </row>
    <row r="241" spans="1:3" x14ac:dyDescent="0.25">
      <c r="A241" t="s">
        <v>58</v>
      </c>
      <c r="B241" s="3">
        <v>38168</v>
      </c>
      <c r="C241" s="17">
        <v>2422.8000000000002</v>
      </c>
    </row>
    <row r="242" spans="1:3" x14ac:dyDescent="0.25">
      <c r="A242" t="s">
        <v>59</v>
      </c>
      <c r="B242" s="3">
        <v>38260</v>
      </c>
      <c r="C242" s="17">
        <v>2472</v>
      </c>
    </row>
    <row r="243" spans="1:3" x14ac:dyDescent="0.25">
      <c r="A243" t="s">
        <v>60</v>
      </c>
      <c r="B243" s="3">
        <v>38352</v>
      </c>
      <c r="C243" s="17">
        <v>2518.1999999999998</v>
      </c>
    </row>
    <row r="244" spans="1:3" x14ac:dyDescent="0.25">
      <c r="A244" t="s">
        <v>61</v>
      </c>
      <c r="B244" s="3">
        <v>38442</v>
      </c>
      <c r="C244" s="17">
        <v>2558.8000000000002</v>
      </c>
    </row>
    <row r="245" spans="1:3" x14ac:dyDescent="0.25">
      <c r="A245" t="s">
        <v>62</v>
      </c>
      <c r="B245" s="3">
        <v>38533</v>
      </c>
      <c r="C245" s="17">
        <v>2599.1999999999998</v>
      </c>
    </row>
    <row r="246" spans="1:3" x14ac:dyDescent="0.25">
      <c r="A246" t="s">
        <v>63</v>
      </c>
      <c r="B246" s="3">
        <v>38625</v>
      </c>
      <c r="C246" s="17">
        <v>2640.4</v>
      </c>
    </row>
    <row r="247" spans="1:3" x14ac:dyDescent="0.25">
      <c r="A247" t="s">
        <v>64</v>
      </c>
      <c r="B247" s="3">
        <v>38717</v>
      </c>
      <c r="C247" s="17">
        <v>2645.5</v>
      </c>
    </row>
    <row r="248" spans="1:3" x14ac:dyDescent="0.25">
      <c r="A248" t="s">
        <v>65</v>
      </c>
      <c r="B248" s="3">
        <v>38807</v>
      </c>
      <c r="C248" s="17">
        <v>2700.7</v>
      </c>
    </row>
    <row r="249" spans="1:3" x14ac:dyDescent="0.25">
      <c r="A249" t="s">
        <v>66</v>
      </c>
      <c r="B249" s="3">
        <v>38898</v>
      </c>
      <c r="C249" s="17">
        <v>2676.8</v>
      </c>
    </row>
    <row r="250" spans="1:3" x14ac:dyDescent="0.25">
      <c r="A250" t="s">
        <v>67</v>
      </c>
      <c r="B250" s="3">
        <v>38990</v>
      </c>
      <c r="C250" s="17">
        <v>2649.6</v>
      </c>
    </row>
    <row r="251" spans="1:3" x14ac:dyDescent="0.25">
      <c r="A251" t="s">
        <v>68</v>
      </c>
      <c r="B251" s="3">
        <v>39082</v>
      </c>
      <c r="C251" s="17">
        <v>2622.8</v>
      </c>
    </row>
    <row r="252" spans="1:3" x14ac:dyDescent="0.25">
      <c r="A252" t="s">
        <v>69</v>
      </c>
      <c r="B252" s="3">
        <v>39172</v>
      </c>
      <c r="C252" s="17">
        <v>2618.1999999999998</v>
      </c>
    </row>
    <row r="253" spans="1:3" x14ac:dyDescent="0.25">
      <c r="A253" t="s">
        <v>70</v>
      </c>
      <c r="B253" s="3">
        <v>39263</v>
      </c>
      <c r="C253" s="17">
        <v>2624.9</v>
      </c>
    </row>
    <row r="254" spans="1:3" x14ac:dyDescent="0.25">
      <c r="A254" t="s">
        <v>71</v>
      </c>
      <c r="B254" s="3">
        <v>39355</v>
      </c>
      <c r="C254" s="17">
        <v>2609</v>
      </c>
    </row>
    <row r="255" spans="1:3" x14ac:dyDescent="0.25">
      <c r="A255" t="s">
        <v>72</v>
      </c>
      <c r="B255" s="3">
        <v>39447</v>
      </c>
      <c r="C255" s="17">
        <v>2586.3000000000002</v>
      </c>
    </row>
    <row r="256" spans="1:3" x14ac:dyDescent="0.25">
      <c r="A256" t="s">
        <v>73</v>
      </c>
      <c r="B256" s="3">
        <v>39538</v>
      </c>
      <c r="C256" s="17">
        <v>2539.1</v>
      </c>
    </row>
    <row r="257" spans="1:3" x14ac:dyDescent="0.25">
      <c r="A257" t="s">
        <v>74</v>
      </c>
      <c r="B257" s="3">
        <v>39629</v>
      </c>
      <c r="C257" s="17">
        <v>2503.4</v>
      </c>
    </row>
    <row r="258" spans="1:3" x14ac:dyDescent="0.25">
      <c r="A258" t="s">
        <v>75</v>
      </c>
      <c r="B258" s="3">
        <v>39721</v>
      </c>
      <c r="C258" s="17">
        <v>2424.1</v>
      </c>
    </row>
    <row r="259" spans="1:3" x14ac:dyDescent="0.25">
      <c r="A259" t="s">
        <v>76</v>
      </c>
      <c r="B259" s="3">
        <v>39813</v>
      </c>
      <c r="C259" s="17">
        <v>2263.8000000000002</v>
      </c>
    </row>
    <row r="260" spans="1:3" x14ac:dyDescent="0.25">
      <c r="A260" t="s">
        <v>77</v>
      </c>
      <c r="B260" s="3">
        <v>39903</v>
      </c>
      <c r="C260" s="17">
        <v>2089.3000000000002</v>
      </c>
    </row>
    <row r="261" spans="1:3" x14ac:dyDescent="0.25">
      <c r="A261" t="s">
        <v>78</v>
      </c>
      <c r="B261" s="3">
        <v>39994</v>
      </c>
      <c r="C261" s="17">
        <v>2011</v>
      </c>
    </row>
    <row r="262" spans="1:3" x14ac:dyDescent="0.25">
      <c r="A262" t="s">
        <v>79</v>
      </c>
      <c r="B262" s="3">
        <v>40086</v>
      </c>
      <c r="C262" s="17">
        <v>2008.4</v>
      </c>
    </row>
    <row r="263" spans="1:3" x14ac:dyDescent="0.25">
      <c r="A263" t="s">
        <v>80</v>
      </c>
      <c r="B263" s="3">
        <v>40178</v>
      </c>
      <c r="C263" s="17">
        <v>1994.1</v>
      </c>
    </row>
    <row r="264" spans="1:3" x14ac:dyDescent="0.25">
      <c r="A264" t="s">
        <v>81</v>
      </c>
      <c r="B264" s="3">
        <v>40268</v>
      </c>
      <c r="C264" s="17">
        <v>1997.9</v>
      </c>
    </row>
    <row r="265" spans="1:3" x14ac:dyDescent="0.25">
      <c r="A265" t="s">
        <v>82</v>
      </c>
      <c r="B265" s="3">
        <v>40359</v>
      </c>
      <c r="C265" s="17">
        <v>2062.8000000000002</v>
      </c>
    </row>
    <row r="266" spans="1:3" x14ac:dyDescent="0.25">
      <c r="A266" t="s">
        <v>83</v>
      </c>
      <c r="B266" s="3">
        <v>40451</v>
      </c>
      <c r="C266" s="17">
        <v>2060.8000000000002</v>
      </c>
    </row>
    <row r="267" spans="1:3" x14ac:dyDescent="0.25">
      <c r="A267" t="s">
        <v>84</v>
      </c>
      <c r="B267" s="3">
        <v>40543</v>
      </c>
      <c r="C267" s="17">
        <v>2103.1</v>
      </c>
    </row>
    <row r="268" spans="1:3" x14ac:dyDescent="0.25">
      <c r="A268" t="s">
        <v>85</v>
      </c>
      <c r="B268" s="3">
        <v>40633</v>
      </c>
      <c r="C268" s="17">
        <v>2098.4</v>
      </c>
    </row>
    <row r="269" spans="1:3" x14ac:dyDescent="0.25">
      <c r="A269" t="s">
        <v>86</v>
      </c>
      <c r="B269" s="3">
        <v>40724</v>
      </c>
      <c r="C269" s="17">
        <v>2140.1999999999998</v>
      </c>
    </row>
    <row r="270" spans="1:3" x14ac:dyDescent="0.25">
      <c r="A270" t="s">
        <v>87</v>
      </c>
      <c r="B270" s="3">
        <v>40816</v>
      </c>
      <c r="C270" s="17">
        <v>2227.5</v>
      </c>
    </row>
    <row r="271" spans="1:3" x14ac:dyDescent="0.25">
      <c r="A271" t="s">
        <v>88</v>
      </c>
      <c r="B271" s="3">
        <v>40908</v>
      </c>
      <c r="C271" s="17">
        <v>2280.6</v>
      </c>
    </row>
    <row r="272" spans="1:3" x14ac:dyDescent="0.25">
      <c r="A272" t="s">
        <v>89</v>
      </c>
      <c r="B272" s="3">
        <v>40999</v>
      </c>
      <c r="C272" s="17">
        <v>2360.4</v>
      </c>
    </row>
    <row r="273" spans="1:3" x14ac:dyDescent="0.25">
      <c r="A273" t="s">
        <v>90</v>
      </c>
      <c r="B273" s="3">
        <v>41090</v>
      </c>
      <c r="C273" s="17">
        <v>2399.8000000000002</v>
      </c>
    </row>
    <row r="274" spans="1:3" x14ac:dyDescent="0.25">
      <c r="A274" t="s">
        <v>91</v>
      </c>
      <c r="B274" s="3">
        <v>41182</v>
      </c>
      <c r="C274" s="17">
        <v>2400.4</v>
      </c>
    </row>
    <row r="275" spans="1:3" x14ac:dyDescent="0.25">
      <c r="A275" t="s">
        <v>92</v>
      </c>
      <c r="B275" s="3">
        <v>41274</v>
      </c>
      <c r="C275" s="17">
        <v>2441</v>
      </c>
    </row>
    <row r="276" spans="1:3" x14ac:dyDescent="0.25">
      <c r="A276" t="s">
        <v>93</v>
      </c>
      <c r="B276" s="3">
        <v>41364</v>
      </c>
      <c r="C276" s="17">
        <v>2482.6999999999998</v>
      </c>
    </row>
    <row r="277" spans="1:3" x14ac:dyDescent="0.25">
      <c r="A277" t="s">
        <v>94</v>
      </c>
      <c r="B277" s="3">
        <v>41455</v>
      </c>
      <c r="C277" s="17">
        <v>2508.8000000000002</v>
      </c>
    </row>
    <row r="278" spans="1:3" x14ac:dyDescent="0.25">
      <c r="A278" t="s">
        <v>95</v>
      </c>
      <c r="B278" s="3">
        <v>41547</v>
      </c>
      <c r="C278" s="17">
        <v>2526.6999999999998</v>
      </c>
    </row>
    <row r="279" spans="1:3" x14ac:dyDescent="0.25">
      <c r="A279" t="s">
        <v>96</v>
      </c>
      <c r="B279" s="3">
        <v>41639</v>
      </c>
      <c r="C279" s="17">
        <v>2567.1999999999998</v>
      </c>
    </row>
    <row r="280" spans="1:3" x14ac:dyDescent="0.25">
      <c r="A280" t="s">
        <v>97</v>
      </c>
      <c r="B280" s="3">
        <v>41729</v>
      </c>
      <c r="C280" s="17">
        <v>2600.5</v>
      </c>
    </row>
    <row r="281" spans="1:3" x14ac:dyDescent="0.25">
      <c r="A281" t="s">
        <v>98</v>
      </c>
      <c r="B281" s="3">
        <v>41820</v>
      </c>
      <c r="C281" s="17">
        <v>2646.1</v>
      </c>
    </row>
    <row r="282" spans="1:3" x14ac:dyDescent="0.25">
      <c r="A282" t="s">
        <v>99</v>
      </c>
      <c r="B282" s="3">
        <v>41912</v>
      </c>
      <c r="C282" s="17">
        <v>2693.4</v>
      </c>
    </row>
    <row r="283" spans="1:3" x14ac:dyDescent="0.25">
      <c r="A283" t="s">
        <v>100</v>
      </c>
      <c r="B283" s="3">
        <v>42004</v>
      </c>
      <c r="C283" s="17">
        <v>2702.3</v>
      </c>
    </row>
    <row r="284" spans="1:3" x14ac:dyDescent="0.25">
      <c r="A284" t="s">
        <v>101</v>
      </c>
      <c r="B284" s="3">
        <v>42094</v>
      </c>
      <c r="C284" s="17">
        <v>2727.2</v>
      </c>
    </row>
    <row r="285" spans="1:3" x14ac:dyDescent="0.25">
      <c r="A285" t="s">
        <v>102</v>
      </c>
      <c r="B285" s="3">
        <v>42185</v>
      </c>
      <c r="C285" s="17">
        <v>2756</v>
      </c>
    </row>
    <row r="286" spans="1:3" x14ac:dyDescent="0.25">
      <c r="A286" t="s">
        <v>103</v>
      </c>
      <c r="B286" s="3">
        <v>42277</v>
      </c>
      <c r="C286" s="17">
        <v>2794.5</v>
      </c>
    </row>
    <row r="287" spans="1:3" x14ac:dyDescent="0.25">
      <c r="A287" t="s">
        <v>104</v>
      </c>
      <c r="B287" s="3">
        <v>42369</v>
      </c>
      <c r="C287" s="17">
        <v>2793.3</v>
      </c>
    </row>
    <row r="288" spans="1:3" x14ac:dyDescent="0.25">
      <c r="A288" t="s">
        <v>105</v>
      </c>
      <c r="B288" s="3">
        <v>42460</v>
      </c>
      <c r="C288" s="17">
        <v>2786.7</v>
      </c>
    </row>
    <row r="289" spans="1:3" x14ac:dyDescent="0.25">
      <c r="A289" t="s">
        <v>106</v>
      </c>
      <c r="B289" s="3">
        <v>42551</v>
      </c>
      <c r="C289" s="17">
        <v>2769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V116"/>
  <sheetViews>
    <sheetView workbookViewId="0">
      <pane xSplit="1" ySplit="4" topLeftCell="BV5" activePane="bottomRight" state="frozen"/>
      <selection pane="topRight" activeCell="B1" sqref="B1"/>
      <selection pane="bottomLeft" activeCell="A5" sqref="A5"/>
      <selection pane="bottomRight" activeCell="CR14" sqref="CR14"/>
    </sheetView>
  </sheetViews>
  <sheetFormatPr defaultRowHeight="15" x14ac:dyDescent="0.25"/>
  <cols>
    <col min="55" max="55" width="12" bestFit="1" customWidth="1"/>
    <col min="150" max="150" width="9.140625" style="1"/>
    <col min="161" max="161" width="9.140625" style="1"/>
    <col min="180" max="180" width="9.140625" style="98"/>
    <col min="182" max="182" width="9.140625" style="99"/>
    <col min="183" max="184" width="9.140625" style="98"/>
    <col min="185" max="185" width="9.140625" style="100"/>
  </cols>
  <sheetData>
    <row r="1" spans="1:230" x14ac:dyDescent="0.25">
      <c r="B1" s="18" t="s">
        <v>759</v>
      </c>
      <c r="M1" t="s">
        <v>368</v>
      </c>
      <c r="AI1" t="s">
        <v>369</v>
      </c>
      <c r="AU1" t="s">
        <v>492</v>
      </c>
      <c r="BF1" t="s">
        <v>370</v>
      </c>
      <c r="BV1" t="s">
        <v>371</v>
      </c>
      <c r="CM1" t="s">
        <v>372</v>
      </c>
      <c r="DG1" t="s">
        <v>760</v>
      </c>
      <c r="DT1" t="s">
        <v>535</v>
      </c>
      <c r="EK1" t="s">
        <v>490</v>
      </c>
      <c r="EV1" t="s">
        <v>502</v>
      </c>
      <c r="FI1" t="s">
        <v>911</v>
      </c>
    </row>
    <row r="2" spans="1:230" x14ac:dyDescent="0.25">
      <c r="B2" t="s">
        <v>481</v>
      </c>
      <c r="C2" t="s">
        <v>503</v>
      </c>
      <c r="D2" t="s">
        <v>484</v>
      </c>
      <c r="E2" t="s">
        <v>487</v>
      </c>
      <c r="F2" t="s">
        <v>485</v>
      </c>
      <c r="G2" t="s">
        <v>486</v>
      </c>
      <c r="H2" t="s">
        <v>488</v>
      </c>
      <c r="I2" t="s">
        <v>806</v>
      </c>
      <c r="J2" t="s">
        <v>807</v>
      </c>
      <c r="K2" t="s">
        <v>848</v>
      </c>
      <c r="M2" t="s">
        <v>476</v>
      </c>
      <c r="N2" t="s">
        <v>477</v>
      </c>
      <c r="O2" t="s">
        <v>121</v>
      </c>
      <c r="P2" t="s">
        <v>478</v>
      </c>
      <c r="Q2" t="s">
        <v>479</v>
      </c>
      <c r="R2" t="s">
        <v>810</v>
      </c>
      <c r="S2" t="s">
        <v>480</v>
      </c>
      <c r="U2" t="s">
        <v>481</v>
      </c>
      <c r="V2" t="s">
        <v>503</v>
      </c>
      <c r="W2" t="s">
        <v>812</v>
      </c>
      <c r="X2" t="s">
        <v>484</v>
      </c>
      <c r="Y2" t="s">
        <v>487</v>
      </c>
      <c r="Z2" t="s">
        <v>485</v>
      </c>
      <c r="AA2" t="s">
        <v>486</v>
      </c>
      <c r="AB2" t="s">
        <v>488</v>
      </c>
      <c r="AC2" t="s">
        <v>489</v>
      </c>
      <c r="AD2" t="s">
        <v>496</v>
      </c>
      <c r="AE2" t="s">
        <v>757</v>
      </c>
      <c r="AF2" t="s">
        <v>758</v>
      </c>
      <c r="AG2" t="s">
        <v>848</v>
      </c>
      <c r="AI2" t="s">
        <v>749</v>
      </c>
      <c r="AJ2" t="s">
        <v>750</v>
      </c>
      <c r="AK2" t="s">
        <v>751</v>
      </c>
      <c r="AL2" t="s">
        <v>752</v>
      </c>
      <c r="AM2" t="s">
        <v>481</v>
      </c>
      <c r="AN2" t="s">
        <v>753</v>
      </c>
      <c r="AO2" t="s">
        <v>754</v>
      </c>
      <c r="AP2" t="s">
        <v>569</v>
      </c>
      <c r="AQ2" t="s">
        <v>848</v>
      </c>
      <c r="AR2" t="s">
        <v>875</v>
      </c>
      <c r="AU2" t="s">
        <v>481</v>
      </c>
      <c r="AV2" t="s">
        <v>503</v>
      </c>
      <c r="AW2" t="s">
        <v>484</v>
      </c>
      <c r="AX2" t="s">
        <v>487</v>
      </c>
      <c r="AY2" t="s">
        <v>485</v>
      </c>
      <c r="AZ2" t="s">
        <v>513</v>
      </c>
      <c r="BA2" t="s">
        <v>488</v>
      </c>
      <c r="BB2" t="s">
        <v>839</v>
      </c>
      <c r="BC2" t="s">
        <v>757</v>
      </c>
      <c r="BD2" t="s">
        <v>848</v>
      </c>
      <c r="BF2" t="s">
        <v>476</v>
      </c>
      <c r="BG2" t="s">
        <v>477</v>
      </c>
      <c r="BH2" t="s">
        <v>121</v>
      </c>
      <c r="BI2" t="s">
        <v>512</v>
      </c>
      <c r="BJ2" t="s">
        <v>479</v>
      </c>
      <c r="BK2" t="s">
        <v>480</v>
      </c>
      <c r="BL2" t="s">
        <v>481</v>
      </c>
      <c r="BM2" t="s">
        <v>503</v>
      </c>
      <c r="BN2" t="s">
        <v>484</v>
      </c>
      <c r="BO2" t="s">
        <v>487</v>
      </c>
      <c r="BP2" t="s">
        <v>485</v>
      </c>
      <c r="BQ2" t="s">
        <v>513</v>
      </c>
      <c r="BR2" t="s">
        <v>483</v>
      </c>
      <c r="BS2" t="s">
        <v>489</v>
      </c>
      <c r="BT2" t="s">
        <v>848</v>
      </c>
      <c r="BV2" t="s">
        <v>476</v>
      </c>
      <c r="BW2" t="s">
        <v>477</v>
      </c>
      <c r="BX2" t="s">
        <v>121</v>
      </c>
      <c r="BY2" t="s">
        <v>478</v>
      </c>
      <c r="BZ2" t="s">
        <v>479</v>
      </c>
      <c r="CA2" t="s">
        <v>480</v>
      </c>
      <c r="CB2" t="s">
        <v>481</v>
      </c>
      <c r="CC2" t="s">
        <v>503</v>
      </c>
      <c r="CD2" t="s">
        <v>484</v>
      </c>
      <c r="CE2" t="s">
        <v>487</v>
      </c>
      <c r="CF2" t="s">
        <v>485</v>
      </c>
      <c r="CG2" t="s">
        <v>486</v>
      </c>
      <c r="CH2" t="s">
        <v>488</v>
      </c>
      <c r="CI2" t="s">
        <v>489</v>
      </c>
      <c r="CJ2" t="s">
        <v>815</v>
      </c>
      <c r="CK2" t="s">
        <v>848</v>
      </c>
      <c r="CM2" t="s">
        <v>476</v>
      </c>
      <c r="CN2" t="s">
        <v>477</v>
      </c>
      <c r="CO2" t="s">
        <v>121</v>
      </c>
      <c r="CP2" t="s">
        <v>478</v>
      </c>
      <c r="CQ2" t="s">
        <v>479</v>
      </c>
      <c r="CR2" t="s">
        <v>480</v>
      </c>
      <c r="CS2" t="s">
        <v>481</v>
      </c>
      <c r="CT2" t="s">
        <v>503</v>
      </c>
      <c r="CU2" t="s">
        <v>484</v>
      </c>
      <c r="CV2" t="s">
        <v>487</v>
      </c>
      <c r="CW2" t="s">
        <v>485</v>
      </c>
      <c r="CX2" t="s">
        <v>486</v>
      </c>
      <c r="CY2" t="s">
        <v>488</v>
      </c>
      <c r="CZ2" t="s">
        <v>834</v>
      </c>
      <c r="DA2" s="47" t="s">
        <v>757</v>
      </c>
      <c r="DB2" t="s">
        <v>817</v>
      </c>
      <c r="DC2" t="s">
        <v>569</v>
      </c>
      <c r="DD2" s="47" t="s">
        <v>835</v>
      </c>
      <c r="DE2" t="s">
        <v>848</v>
      </c>
      <c r="DG2" t="s">
        <v>481</v>
      </c>
      <c r="DH2" t="s">
        <v>503</v>
      </c>
      <c r="DI2" t="s">
        <v>480</v>
      </c>
      <c r="DJ2" t="s">
        <v>829</v>
      </c>
      <c r="DK2" t="s">
        <v>484</v>
      </c>
      <c r="DL2" t="s">
        <v>487</v>
      </c>
      <c r="DM2" t="s">
        <v>485</v>
      </c>
      <c r="DN2" t="s">
        <v>486</v>
      </c>
      <c r="DO2" t="s">
        <v>488</v>
      </c>
      <c r="DP2" t="s">
        <v>569</v>
      </c>
      <c r="DQ2" t="s">
        <v>756</v>
      </c>
      <c r="DR2" t="s">
        <v>848</v>
      </c>
      <c r="DT2" t="s">
        <v>476</v>
      </c>
      <c r="DU2" t="s">
        <v>477</v>
      </c>
      <c r="DV2" t="s">
        <v>121</v>
      </c>
      <c r="DW2" t="s">
        <v>478</v>
      </c>
      <c r="DX2" t="s">
        <v>479</v>
      </c>
      <c r="DY2" t="s">
        <v>480</v>
      </c>
      <c r="DZ2" t="s">
        <v>481</v>
      </c>
      <c r="EA2" t="s">
        <v>503</v>
      </c>
      <c r="EB2" t="s">
        <v>484</v>
      </c>
      <c r="EC2" t="s">
        <v>487</v>
      </c>
      <c r="ED2" t="s">
        <v>485</v>
      </c>
      <c r="EE2" t="s">
        <v>486</v>
      </c>
      <c r="EF2" t="s">
        <v>488</v>
      </c>
      <c r="EG2" t="s">
        <v>569</v>
      </c>
      <c r="EH2" t="s">
        <v>756</v>
      </c>
      <c r="EI2" t="s">
        <v>848</v>
      </c>
      <c r="EK2" t="s">
        <v>759</v>
      </c>
      <c r="EL2" t="s">
        <v>492</v>
      </c>
      <c r="EM2" t="s">
        <v>368</v>
      </c>
      <c r="EN2" t="s">
        <v>370</v>
      </c>
      <c r="EO2" t="s">
        <v>371</v>
      </c>
      <c r="EP2" t="s">
        <v>369</v>
      </c>
      <c r="EQ2" t="s">
        <v>372</v>
      </c>
      <c r="ER2" t="s">
        <v>535</v>
      </c>
      <c r="ES2" t="s">
        <v>760</v>
      </c>
      <c r="ET2" s="1" t="s">
        <v>528</v>
      </c>
      <c r="EV2" t="s">
        <v>759</v>
      </c>
      <c r="EW2" t="s">
        <v>492</v>
      </c>
      <c r="EX2" t="s">
        <v>368</v>
      </c>
      <c r="EY2" t="s">
        <v>370</v>
      </c>
      <c r="EZ2" t="s">
        <v>371</v>
      </c>
      <c r="FA2" t="s">
        <v>369</v>
      </c>
      <c r="FB2" t="s">
        <v>372</v>
      </c>
      <c r="FC2" t="s">
        <v>535</v>
      </c>
      <c r="FD2" t="s">
        <v>760</v>
      </c>
      <c r="FE2" s="1" t="s">
        <v>528</v>
      </c>
      <c r="GT2" t="s">
        <v>843</v>
      </c>
      <c r="HD2" t="s">
        <v>844</v>
      </c>
      <c r="HN2" t="s">
        <v>861</v>
      </c>
    </row>
    <row r="3" spans="1:230" ht="15.75" x14ac:dyDescent="0.25">
      <c r="M3" t="s">
        <v>541</v>
      </c>
      <c r="N3" t="s">
        <v>542</v>
      </c>
      <c r="O3" t="s">
        <v>543</v>
      </c>
      <c r="P3" t="s">
        <v>540</v>
      </c>
      <c r="R3" t="s">
        <v>811</v>
      </c>
      <c r="S3" t="s">
        <v>809</v>
      </c>
      <c r="U3" s="40" t="s">
        <v>808</v>
      </c>
      <c r="V3" t="s">
        <v>544</v>
      </c>
      <c r="X3" t="s">
        <v>505</v>
      </c>
      <c r="Y3" t="s">
        <v>506</v>
      </c>
      <c r="Z3" t="s">
        <v>813</v>
      </c>
      <c r="AA3" s="56" t="s">
        <v>507</v>
      </c>
      <c r="AB3" s="55" t="s">
        <v>497</v>
      </c>
      <c r="AC3" s="55" t="s">
        <v>500</v>
      </c>
      <c r="AD3" s="55" t="s">
        <v>501</v>
      </c>
      <c r="AE3" s="56"/>
      <c r="AF3" s="56"/>
      <c r="AR3" t="s">
        <v>876</v>
      </c>
      <c r="AU3" t="s">
        <v>837</v>
      </c>
      <c r="AV3" t="s">
        <v>836</v>
      </c>
      <c r="BA3" s="40" t="s">
        <v>838</v>
      </c>
      <c r="BB3" s="40" t="s">
        <v>840</v>
      </c>
      <c r="BF3" t="s">
        <v>508</v>
      </c>
      <c r="BG3" t="s">
        <v>517</v>
      </c>
      <c r="BH3" t="s">
        <v>518</v>
      </c>
      <c r="BI3" t="s">
        <v>509</v>
      </c>
      <c r="BJ3" t="s">
        <v>510</v>
      </c>
      <c r="BK3" t="s">
        <v>511</v>
      </c>
      <c r="BL3" s="40" t="s">
        <v>521</v>
      </c>
      <c r="BM3" t="s">
        <v>520</v>
      </c>
      <c r="BN3" t="s">
        <v>514</v>
      </c>
      <c r="BO3" t="s">
        <v>515</v>
      </c>
      <c r="BP3" s="40" t="s">
        <v>814</v>
      </c>
      <c r="BQ3" t="s">
        <v>516</v>
      </c>
      <c r="BR3" s="40" t="s">
        <v>482</v>
      </c>
      <c r="BS3" s="40" t="s">
        <v>519</v>
      </c>
      <c r="BV3" t="s">
        <v>545</v>
      </c>
      <c r="BW3" t="s">
        <v>546</v>
      </c>
      <c r="BX3" t="s">
        <v>547</v>
      </c>
      <c r="BY3" t="s">
        <v>548</v>
      </c>
      <c r="BZ3" t="s">
        <v>549</v>
      </c>
      <c r="CA3" t="s">
        <v>550</v>
      </c>
      <c r="CD3" t="s">
        <v>816</v>
      </c>
      <c r="CH3" s="55" t="s">
        <v>495</v>
      </c>
      <c r="CI3" s="55" t="s">
        <v>494</v>
      </c>
      <c r="CJ3" s="56"/>
      <c r="CM3" t="s">
        <v>551</v>
      </c>
      <c r="CN3" t="s">
        <v>552</v>
      </c>
      <c r="CO3" t="s">
        <v>553</v>
      </c>
      <c r="CP3" t="s">
        <v>554</v>
      </c>
      <c r="CQ3" t="s">
        <v>555</v>
      </c>
      <c r="CR3" t="s">
        <v>556</v>
      </c>
      <c r="CS3" s="40" t="s">
        <v>557</v>
      </c>
      <c r="CT3" t="s">
        <v>558</v>
      </c>
      <c r="CU3" t="s">
        <v>821</v>
      </c>
      <c r="CV3" t="s">
        <v>822</v>
      </c>
      <c r="CW3" t="s">
        <v>823</v>
      </c>
      <c r="CX3" t="s">
        <v>824</v>
      </c>
      <c r="CY3" s="55" t="s">
        <v>498</v>
      </c>
      <c r="CZ3" s="55" t="s">
        <v>499</v>
      </c>
      <c r="DA3" s="55"/>
      <c r="DB3" s="55" t="s">
        <v>818</v>
      </c>
      <c r="DC3" s="55" t="s">
        <v>819</v>
      </c>
      <c r="DD3" s="55" t="s">
        <v>820</v>
      </c>
      <c r="DE3" s="55"/>
      <c r="DF3" s="55"/>
      <c r="DG3" s="55"/>
      <c r="DH3" s="55" t="s">
        <v>831</v>
      </c>
      <c r="DI3" s="55" t="s">
        <v>830</v>
      </c>
      <c r="DJ3" s="55"/>
      <c r="DK3" s="55" t="s">
        <v>828</v>
      </c>
      <c r="DL3" s="55"/>
      <c r="DM3" s="55"/>
      <c r="DN3" s="55"/>
      <c r="DO3" s="55" t="s">
        <v>832</v>
      </c>
      <c r="DP3" s="55" t="s">
        <v>833</v>
      </c>
      <c r="DQ3" s="55"/>
      <c r="DR3" s="55"/>
      <c r="DS3" s="56"/>
      <c r="DT3" t="s">
        <v>559</v>
      </c>
      <c r="DU3" t="s">
        <v>560</v>
      </c>
      <c r="DV3" t="s">
        <v>561</v>
      </c>
      <c r="DW3" t="s">
        <v>562</v>
      </c>
      <c r="DX3" t="s">
        <v>563</v>
      </c>
      <c r="DY3" t="s">
        <v>564</v>
      </c>
      <c r="DZ3" s="40" t="s">
        <v>570</v>
      </c>
      <c r="EA3" t="s">
        <v>571</v>
      </c>
      <c r="EB3" t="s">
        <v>565</v>
      </c>
      <c r="EC3" t="s">
        <v>566</v>
      </c>
      <c r="ED3" t="s">
        <v>567</v>
      </c>
      <c r="EE3" t="s">
        <v>568</v>
      </c>
      <c r="EF3" t="s">
        <v>825</v>
      </c>
      <c r="EG3" s="40" t="s">
        <v>826</v>
      </c>
      <c r="EL3" s="40" t="s">
        <v>534</v>
      </c>
      <c r="EN3" s="40"/>
      <c r="EO3" s="40" t="s">
        <v>533</v>
      </c>
      <c r="EP3" s="40" t="s">
        <v>846</v>
      </c>
      <c r="EQ3" s="40" t="s">
        <v>532</v>
      </c>
      <c r="ER3" s="40"/>
      <c r="ES3" s="43" t="s">
        <v>847</v>
      </c>
      <c r="ET3" s="70"/>
      <c r="EU3" s="43"/>
      <c r="EW3" t="s">
        <v>523</v>
      </c>
      <c r="EX3" t="s">
        <v>524</v>
      </c>
      <c r="EY3" t="s">
        <v>525</v>
      </c>
      <c r="EZ3" s="40" t="s">
        <v>522</v>
      </c>
      <c r="FA3" s="40" t="s">
        <v>493</v>
      </c>
      <c r="FB3" s="40" t="s">
        <v>526</v>
      </c>
      <c r="FC3" s="40" t="s">
        <v>537</v>
      </c>
      <c r="FD3" s="40" t="s">
        <v>841</v>
      </c>
    </row>
    <row r="4" spans="1:230" x14ac:dyDescent="0.25">
      <c r="A4" t="s">
        <v>536</v>
      </c>
      <c r="B4" t="s">
        <v>805</v>
      </c>
      <c r="C4" t="s">
        <v>805</v>
      </c>
      <c r="D4" t="s">
        <v>805</v>
      </c>
      <c r="E4" t="s">
        <v>805</v>
      </c>
      <c r="F4" t="s">
        <v>805</v>
      </c>
      <c r="G4" t="s">
        <v>805</v>
      </c>
      <c r="H4" t="s">
        <v>805</v>
      </c>
      <c r="I4" t="s">
        <v>805</v>
      </c>
      <c r="J4" t="s">
        <v>805</v>
      </c>
      <c r="M4" t="s">
        <v>538</v>
      </c>
      <c r="N4" t="s">
        <v>538</v>
      </c>
      <c r="O4" t="s">
        <v>538</v>
      </c>
      <c r="P4" t="s">
        <v>538</v>
      </c>
      <c r="Q4" t="s">
        <v>538</v>
      </c>
      <c r="R4" t="s">
        <v>538</v>
      </c>
      <c r="U4" t="s">
        <v>538</v>
      </c>
      <c r="V4" t="s">
        <v>538</v>
      </c>
      <c r="X4" t="s">
        <v>538</v>
      </c>
      <c r="Y4" t="s">
        <v>538</v>
      </c>
      <c r="Z4" t="s">
        <v>538</v>
      </c>
      <c r="AA4" s="56" t="s">
        <v>538</v>
      </c>
      <c r="AB4" s="56"/>
      <c r="AC4" s="56"/>
      <c r="AD4" s="56"/>
      <c r="AE4" s="56"/>
      <c r="AF4" s="56"/>
      <c r="AI4" t="s">
        <v>755</v>
      </c>
      <c r="BF4" t="s">
        <v>538</v>
      </c>
      <c r="BG4" t="s">
        <v>538</v>
      </c>
      <c r="BH4" t="s">
        <v>538</v>
      </c>
      <c r="BI4" t="s">
        <v>538</v>
      </c>
      <c r="BJ4" t="s">
        <v>538</v>
      </c>
      <c r="BK4" t="s">
        <v>538</v>
      </c>
      <c r="BL4" t="s">
        <v>538</v>
      </c>
      <c r="BM4" t="s">
        <v>538</v>
      </c>
      <c r="BN4" t="s">
        <v>538</v>
      </c>
      <c r="BO4" t="s">
        <v>538</v>
      </c>
      <c r="BP4" t="s">
        <v>538</v>
      </c>
      <c r="BQ4" t="s">
        <v>538</v>
      </c>
      <c r="BR4" t="s">
        <v>539</v>
      </c>
      <c r="BS4" t="s">
        <v>539</v>
      </c>
      <c r="BV4" t="s">
        <v>538</v>
      </c>
      <c r="BW4" t="s">
        <v>538</v>
      </c>
      <c r="BX4" t="s">
        <v>538</v>
      </c>
      <c r="BY4" t="s">
        <v>538</v>
      </c>
      <c r="BZ4" t="s">
        <v>538</v>
      </c>
      <c r="CA4" t="s">
        <v>538</v>
      </c>
      <c r="CB4" t="s">
        <v>538</v>
      </c>
      <c r="CC4" t="s">
        <v>538</v>
      </c>
      <c r="CD4" t="s">
        <v>538</v>
      </c>
      <c r="CE4" t="s">
        <v>538</v>
      </c>
      <c r="CF4" t="s">
        <v>538</v>
      </c>
      <c r="CG4" t="s">
        <v>538</v>
      </c>
      <c r="CM4" t="s">
        <v>538</v>
      </c>
      <c r="CN4" t="s">
        <v>538</v>
      </c>
      <c r="CO4" t="s">
        <v>538</v>
      </c>
      <c r="CP4" t="s">
        <v>538</v>
      </c>
      <c r="CQ4" t="s">
        <v>538</v>
      </c>
      <c r="CR4" t="s">
        <v>538</v>
      </c>
      <c r="CS4" t="s">
        <v>538</v>
      </c>
      <c r="CT4" t="s">
        <v>538</v>
      </c>
      <c r="CU4" t="s">
        <v>538</v>
      </c>
      <c r="CV4" t="s">
        <v>538</v>
      </c>
      <c r="CW4" t="s">
        <v>538</v>
      </c>
      <c r="CX4" t="s">
        <v>538</v>
      </c>
      <c r="DT4" t="s">
        <v>538</v>
      </c>
      <c r="DU4" t="s">
        <v>538</v>
      </c>
      <c r="DV4" t="s">
        <v>538</v>
      </c>
      <c r="DW4" t="s">
        <v>538</v>
      </c>
      <c r="DX4" t="s">
        <v>538</v>
      </c>
      <c r="DY4" t="s">
        <v>538</v>
      </c>
      <c r="DZ4" t="s">
        <v>538</v>
      </c>
      <c r="EA4" t="s">
        <v>538</v>
      </c>
      <c r="EB4" t="s">
        <v>538</v>
      </c>
      <c r="EC4" t="s">
        <v>538</v>
      </c>
      <c r="ED4" t="s">
        <v>538</v>
      </c>
      <c r="EE4" t="s">
        <v>538</v>
      </c>
      <c r="EF4" t="s">
        <v>538</v>
      </c>
      <c r="EG4" t="s">
        <v>827</v>
      </c>
      <c r="EK4" t="s">
        <v>805</v>
      </c>
      <c r="EL4" t="s">
        <v>538</v>
      </c>
      <c r="EM4" t="s">
        <v>538</v>
      </c>
      <c r="EN4" t="s">
        <v>538</v>
      </c>
      <c r="EO4" t="s">
        <v>538</v>
      </c>
      <c r="EP4" s="40" t="s">
        <v>726</v>
      </c>
      <c r="EQ4" t="s">
        <v>538</v>
      </c>
      <c r="ER4" t="s">
        <v>538</v>
      </c>
      <c r="ES4" t="s">
        <v>538</v>
      </c>
      <c r="EV4" t="s">
        <v>805</v>
      </c>
      <c r="FI4" t="s">
        <v>572</v>
      </c>
      <c r="FJ4" t="s">
        <v>759</v>
      </c>
      <c r="FK4" t="s">
        <v>368</v>
      </c>
      <c r="FL4" t="s">
        <v>369</v>
      </c>
      <c r="FM4" t="s">
        <v>492</v>
      </c>
      <c r="FN4" t="s">
        <v>370</v>
      </c>
      <c r="FO4" t="s">
        <v>371</v>
      </c>
      <c r="FP4" t="s">
        <v>372</v>
      </c>
      <c r="FQ4" t="s">
        <v>760</v>
      </c>
      <c r="FR4" t="s">
        <v>535</v>
      </c>
      <c r="FS4" t="s">
        <v>527</v>
      </c>
      <c r="FT4" t="s">
        <v>365</v>
      </c>
      <c r="FU4" t="s">
        <v>491</v>
      </c>
      <c r="FV4" t="s">
        <v>573</v>
      </c>
      <c r="FW4" t="s">
        <v>910</v>
      </c>
      <c r="FX4" s="98" t="s">
        <v>913</v>
      </c>
      <c r="FY4" t="s">
        <v>912</v>
      </c>
      <c r="FZ4" s="99" t="s">
        <v>916</v>
      </c>
      <c r="GA4" s="98" t="s">
        <v>915</v>
      </c>
      <c r="GB4" s="98" t="s">
        <v>914</v>
      </c>
      <c r="GE4" t="s">
        <v>572</v>
      </c>
      <c r="GF4" t="s">
        <v>759</v>
      </c>
      <c r="GG4" t="s">
        <v>368</v>
      </c>
      <c r="GH4" t="s">
        <v>369</v>
      </c>
      <c r="GI4" t="s">
        <v>492</v>
      </c>
      <c r="GJ4" t="s">
        <v>370</v>
      </c>
      <c r="GK4" t="s">
        <v>371</v>
      </c>
      <c r="GL4" t="s">
        <v>372</v>
      </c>
      <c r="GM4" t="s">
        <v>760</v>
      </c>
      <c r="GN4" t="s">
        <v>535</v>
      </c>
      <c r="GT4" t="s">
        <v>327</v>
      </c>
      <c r="GU4" t="s">
        <v>328</v>
      </c>
      <c r="GV4" t="s">
        <v>329</v>
      </c>
      <c r="GW4" t="s">
        <v>330</v>
      </c>
      <c r="GX4" t="s">
        <v>332</v>
      </c>
      <c r="GY4" t="s">
        <v>333</v>
      </c>
      <c r="GZ4" t="s">
        <v>334</v>
      </c>
      <c r="HA4" t="s">
        <v>742</v>
      </c>
      <c r="HB4" t="s">
        <v>877</v>
      </c>
      <c r="HD4" t="s">
        <v>327</v>
      </c>
      <c r="HE4" t="s">
        <v>328</v>
      </c>
      <c r="HF4" t="s">
        <v>329</v>
      </c>
      <c r="HG4" t="s">
        <v>330</v>
      </c>
      <c r="HH4" t="s">
        <v>332</v>
      </c>
      <c r="HI4" t="s">
        <v>333</v>
      </c>
      <c r="HJ4" t="s">
        <v>334</v>
      </c>
      <c r="HK4" t="s">
        <v>742</v>
      </c>
      <c r="HL4" t="s">
        <v>877</v>
      </c>
      <c r="HN4" s="1" t="s">
        <v>327</v>
      </c>
      <c r="HO4" s="1" t="s">
        <v>328</v>
      </c>
      <c r="HP4" s="1" t="s">
        <v>329</v>
      </c>
      <c r="HQ4" s="1" t="s">
        <v>330</v>
      </c>
      <c r="HR4" s="1" t="s">
        <v>332</v>
      </c>
      <c r="HS4" s="1" t="s">
        <v>333</v>
      </c>
      <c r="HT4" s="1" t="s">
        <v>334</v>
      </c>
      <c r="HU4" s="1" t="s">
        <v>742</v>
      </c>
      <c r="HV4" s="1" t="s">
        <v>877</v>
      </c>
    </row>
    <row r="5" spans="1:230" x14ac:dyDescent="0.25">
      <c r="A5" t="s">
        <v>708</v>
      </c>
      <c r="B5">
        <v>0.77673966800000005</v>
      </c>
      <c r="C5">
        <v>94.351699400000001</v>
      </c>
      <c r="D5">
        <v>1257318.9307967401</v>
      </c>
      <c r="E5">
        <v>716685.70004917996</v>
      </c>
      <c r="F5">
        <v>285300.04710605898</v>
      </c>
      <c r="G5">
        <v>245326.30065533399</v>
      </c>
      <c r="H5">
        <v>498666.804812091</v>
      </c>
      <c r="I5">
        <v>106663.168686384</v>
      </c>
      <c r="J5">
        <f>H5/I5*1000</f>
        <v>4675.1546101006452</v>
      </c>
      <c r="K5">
        <f>1/'Bond Portfolio data'!AP77</f>
        <v>0.88794175102113293</v>
      </c>
      <c r="R5" s="54">
        <v>36017.01</v>
      </c>
      <c r="S5">
        <v>34180.26</v>
      </c>
      <c r="T5">
        <f>S5/R5</f>
        <v>0.94900326262507628</v>
      </c>
      <c r="U5">
        <v>108.6264</v>
      </c>
      <c r="W5">
        <f>S5/R5*100</f>
        <v>94.900326262507633</v>
      </c>
      <c r="X5">
        <v>380919</v>
      </c>
      <c r="Y5">
        <v>214706.6</v>
      </c>
      <c r="Z5">
        <v>117981.8</v>
      </c>
      <c r="AA5">
        <v>60151.6</v>
      </c>
      <c r="AB5">
        <v>198759.9</v>
      </c>
      <c r="AC5">
        <v>25.68</v>
      </c>
      <c r="AD5">
        <v>5647</v>
      </c>
      <c r="AE5">
        <f t="shared" ref="AE5:AE12" si="0">AB5/AC5/AD5</f>
        <v>1.3706165212196038</v>
      </c>
      <c r="AF5">
        <f t="shared" ref="AF5:AF12" si="1">AC5*AD5</f>
        <v>145014.96</v>
      </c>
      <c r="AG5">
        <f>'Bond Portfolio data'!AX77</f>
        <v>128.44999999999999</v>
      </c>
      <c r="AQ5">
        <f>'Bond Portfolio data'!BG77/100</f>
        <v>3.722</v>
      </c>
      <c r="AU5">
        <v>56.279800000000002</v>
      </c>
      <c r="AV5">
        <v>69.531899999999993</v>
      </c>
      <c r="AW5">
        <v>1047259.39</v>
      </c>
      <c r="AX5">
        <v>610711</v>
      </c>
      <c r="AY5">
        <v>233364.72</v>
      </c>
      <c r="AZ5">
        <v>216674.19</v>
      </c>
      <c r="BA5">
        <v>68648</v>
      </c>
      <c r="BB5">
        <v>898.9</v>
      </c>
      <c r="BC5">
        <f t="shared" ref="BC5:BC36" si="2">BA5/BB5/52*4</f>
        <v>5.8745304089613803</v>
      </c>
      <c r="BD5">
        <f>'Bond Portfolio data'!BP77</f>
        <v>0.57230000000000003</v>
      </c>
      <c r="BL5">
        <v>65.8</v>
      </c>
      <c r="BM5">
        <v>87.5</v>
      </c>
      <c r="BN5">
        <v>993631</v>
      </c>
      <c r="BO5">
        <v>502821</v>
      </c>
      <c r="BP5">
        <v>202646</v>
      </c>
      <c r="BQ5">
        <v>232066</v>
      </c>
      <c r="BR5">
        <v>55.881</v>
      </c>
      <c r="BS5">
        <v>79.001000000000005</v>
      </c>
      <c r="BT5">
        <f>'Bond Portfolio data'!BX77</f>
        <v>1.1918</v>
      </c>
      <c r="CB5">
        <v>53.551299999999998</v>
      </c>
      <c r="CC5">
        <v>96.293499999999995</v>
      </c>
      <c r="CD5">
        <v>696558.22</v>
      </c>
      <c r="CE5">
        <v>359489.86</v>
      </c>
      <c r="CF5">
        <v>145345.32999999999</v>
      </c>
      <c r="CG5">
        <v>127245.49</v>
      </c>
      <c r="CH5">
        <v>45355</v>
      </c>
      <c r="CI5">
        <v>71</v>
      </c>
      <c r="CJ5">
        <f t="shared" ref="CJ5:CJ12" si="3">CH5/CI5</f>
        <v>638.80281690140851</v>
      </c>
      <c r="CK5">
        <f>1/'Bond Portfolio data'!CG77</f>
        <v>1.1799410029498525</v>
      </c>
      <c r="CS5">
        <v>46.127200000000002</v>
      </c>
      <c r="CT5">
        <v>74.271600000000007</v>
      </c>
      <c r="CU5">
        <v>1492810.03</v>
      </c>
      <c r="CV5">
        <v>552188.94999999995</v>
      </c>
      <c r="CW5">
        <v>301717.51</v>
      </c>
      <c r="CX5">
        <v>301894.82</v>
      </c>
      <c r="DA5">
        <f t="shared" ref="DA5:DA27" si="4">DA6*DB5/DB6</f>
        <v>0.12197653746466251</v>
      </c>
      <c r="DB5">
        <v>39.799999999999997</v>
      </c>
      <c r="DC5">
        <v>2064.8000000000002</v>
      </c>
      <c r="DE5">
        <f>'Bond Portfolio data'!CP77</f>
        <v>6.7233000000000001</v>
      </c>
      <c r="DG5">
        <v>58.1511</v>
      </c>
      <c r="DH5">
        <f>DI5/DJ5*100</f>
        <v>67.742697601422421</v>
      </c>
      <c r="DI5">
        <v>407850.1</v>
      </c>
      <c r="DJ5">
        <v>602057.66</v>
      </c>
      <c r="DK5">
        <v>2268831.85</v>
      </c>
      <c r="DL5">
        <v>1113770.29</v>
      </c>
      <c r="DM5">
        <v>576202.79</v>
      </c>
      <c r="DN5">
        <v>711484.9</v>
      </c>
      <c r="DO5">
        <v>157993.07999999999</v>
      </c>
      <c r="DP5">
        <v>44976.75</v>
      </c>
      <c r="DQ5">
        <f>DO5/DP5*1000</f>
        <v>3512.772265670596</v>
      </c>
      <c r="DR5">
        <f>'Bond Portfolio data'!CY77</f>
        <v>6.3297999999999996</v>
      </c>
      <c r="DZ5">
        <v>75.164100000000005</v>
      </c>
      <c r="EA5">
        <v>89.138900000000007</v>
      </c>
      <c r="EB5">
        <v>424015.87</v>
      </c>
      <c r="EC5">
        <v>245941.18</v>
      </c>
      <c r="ED5">
        <v>104750.84</v>
      </c>
      <c r="EE5">
        <v>48877.55</v>
      </c>
      <c r="EG5">
        <v>3664.12</v>
      </c>
      <c r="EI5">
        <f>'Bond Portfolio data'!DI77</f>
        <v>1.5786</v>
      </c>
      <c r="EK5">
        <v>9.5159466239999997</v>
      </c>
      <c r="EL5">
        <v>12.4</v>
      </c>
      <c r="EM5">
        <v>2.5</v>
      </c>
      <c r="EN5">
        <v>11.88</v>
      </c>
      <c r="EO5">
        <v>16.45</v>
      </c>
      <c r="EP5">
        <v>8.2799999999999994</v>
      </c>
      <c r="EQ5">
        <v>11.38</v>
      </c>
      <c r="ER5">
        <v>5.01</v>
      </c>
      <c r="ES5">
        <v>10.79</v>
      </c>
      <c r="ET5" s="1">
        <f t="shared" ref="ET5:ET36" si="5">$GF$39*EK5+$GG$39*EM5+$GH$39*EP5+$GI$39*EL5+$GJ$39*EN5+$GK$39*EO5+$GL$39*EQ5+$GM$39*ES5+$GN$39*ER5</f>
        <v>8.1728856845063405</v>
      </c>
      <c r="EV5">
        <v>9.4042460000000005</v>
      </c>
      <c r="EW5">
        <v>9.85</v>
      </c>
      <c r="EX5">
        <v>4.95</v>
      </c>
      <c r="EY5">
        <v>10.3</v>
      </c>
      <c r="EZ5">
        <v>13.53</v>
      </c>
      <c r="FA5">
        <v>11.34</v>
      </c>
      <c r="FB5">
        <v>10.96</v>
      </c>
      <c r="FC5">
        <v>4.88</v>
      </c>
      <c r="FD5">
        <v>10.64</v>
      </c>
      <c r="FE5" s="1">
        <f t="shared" ref="FE5:FE36" si="6">$GF$39*EV5+$GG$39*EX5+$GH$39*FA5+$GI$39*EW5+$GJ$39*EY5+$GK$39*EZ5+$GL$39*FB5+$GM$39*FD5+$GN$39*FC5</f>
        <v>8.5644920704635457</v>
      </c>
    </row>
    <row r="6" spans="1:230" x14ac:dyDescent="0.25">
      <c r="A6" t="s">
        <v>709</v>
      </c>
      <c r="B6">
        <v>0.78345858599999996</v>
      </c>
      <c r="C6">
        <v>96.729463800000005</v>
      </c>
      <c r="D6">
        <v>1269271.7410760401</v>
      </c>
      <c r="E6">
        <v>721161.912233421</v>
      </c>
      <c r="F6">
        <v>288129.08837492397</v>
      </c>
      <c r="G6">
        <v>247201.521895151</v>
      </c>
      <c r="H6">
        <v>506460.12738748302</v>
      </c>
      <c r="I6">
        <v>107232.23454977</v>
      </c>
      <c r="J6">
        <f t="shared" ref="J6:J69" si="7">H6/I6*1000</f>
        <v>4723.0212959184237</v>
      </c>
      <c r="K6">
        <f>1/'Bond Portfolio data'!AP78</f>
        <v>0.93001887008287387</v>
      </c>
      <c r="R6">
        <v>36383.83</v>
      </c>
      <c r="S6">
        <v>36810.43</v>
      </c>
      <c r="T6">
        <f t="shared" ref="T6:T69" si="8">S6/R6</f>
        <v>1.0117249888205833</v>
      </c>
      <c r="U6">
        <v>109.6581</v>
      </c>
      <c r="W6">
        <f t="shared" ref="W6:W69" si="9">S6/R6*100</f>
        <v>101.17249888205832</v>
      </c>
      <c r="X6">
        <v>375952.2</v>
      </c>
      <c r="Y6">
        <v>211161.2</v>
      </c>
      <c r="Z6">
        <v>113875.4</v>
      </c>
      <c r="AA6">
        <v>60613.8</v>
      </c>
      <c r="AB6">
        <v>203505.7</v>
      </c>
      <c r="AC6">
        <v>26.38</v>
      </c>
      <c r="AD6">
        <v>5699</v>
      </c>
      <c r="AE6">
        <f t="shared" si="0"/>
        <v>1.3536398455709815</v>
      </c>
      <c r="AF6">
        <f t="shared" si="1"/>
        <v>150339.62</v>
      </c>
      <c r="AG6">
        <f>'Bond Portfolio data'!AX78</f>
        <v>138.07</v>
      </c>
      <c r="AQ6">
        <f>'Bond Portfolio data'!BG78/100</f>
        <v>3.722</v>
      </c>
      <c r="AU6">
        <v>56.978200000000001</v>
      </c>
      <c r="AV6">
        <v>72.773899999999998</v>
      </c>
      <c r="AW6">
        <v>1054114.6499999999</v>
      </c>
      <c r="AX6">
        <v>615260.77</v>
      </c>
      <c r="AY6">
        <v>228639.61</v>
      </c>
      <c r="AZ6">
        <v>217718.61</v>
      </c>
      <c r="BA6">
        <v>70424</v>
      </c>
      <c r="BB6">
        <v>904.1</v>
      </c>
      <c r="BC6">
        <f t="shared" si="2"/>
        <v>5.9918490977002206</v>
      </c>
      <c r="BD6">
        <f>'Bond Portfolio data'!BP78</f>
        <v>0.61519999999999997</v>
      </c>
      <c r="BL6">
        <v>66.900000000000006</v>
      </c>
      <c r="BM6">
        <v>88.3</v>
      </c>
      <c r="BN6">
        <v>997448</v>
      </c>
      <c r="BO6">
        <v>509329</v>
      </c>
      <c r="BP6">
        <v>201021</v>
      </c>
      <c r="BQ6">
        <v>235266</v>
      </c>
      <c r="BR6">
        <v>56.372</v>
      </c>
      <c r="BS6">
        <v>79.448999999999998</v>
      </c>
      <c r="BT6">
        <f>'Bond Portfolio data'!BX78</f>
        <v>1.1928000000000001</v>
      </c>
      <c r="CB6">
        <v>54.489800000000002</v>
      </c>
      <c r="CC6">
        <v>101.4006</v>
      </c>
      <c r="CD6">
        <v>710517.94</v>
      </c>
      <c r="CE6">
        <v>362447.79</v>
      </c>
      <c r="CF6">
        <v>147554.26</v>
      </c>
      <c r="CG6">
        <v>133817.35</v>
      </c>
      <c r="CH6">
        <v>46768</v>
      </c>
      <c r="CI6">
        <v>71.2</v>
      </c>
      <c r="CJ6">
        <f t="shared" si="3"/>
        <v>656.85393258426961</v>
      </c>
      <c r="CK6">
        <f>1/'Bond Portfolio data'!CG78</f>
        <v>1.2858428700012858</v>
      </c>
      <c r="CS6">
        <v>47.118099999999998</v>
      </c>
      <c r="CT6">
        <v>80.300799999999995</v>
      </c>
      <c r="CU6">
        <v>1510418.59</v>
      </c>
      <c r="CV6">
        <v>556931.54</v>
      </c>
      <c r="CW6">
        <v>305947.37</v>
      </c>
      <c r="CX6">
        <v>301843.64</v>
      </c>
      <c r="DA6">
        <f t="shared" si="4"/>
        <v>0.12626716943578131</v>
      </c>
      <c r="DB6">
        <v>41.2</v>
      </c>
      <c r="DC6">
        <v>2062.1799999999998</v>
      </c>
      <c r="DE6">
        <f>'Bond Portfolio data'!CP78</f>
        <v>7.0084999999999997</v>
      </c>
      <c r="DG6">
        <v>58.954099999999997</v>
      </c>
      <c r="DH6">
        <f t="shared" ref="DH6:DH69" si="10">DI6/DJ6*100</f>
        <v>68.951456360491207</v>
      </c>
      <c r="DI6">
        <v>413929.7</v>
      </c>
      <c r="DJ6">
        <v>600320.46</v>
      </c>
      <c r="DK6">
        <v>2284155.8199999998</v>
      </c>
      <c r="DL6">
        <v>1124140.28</v>
      </c>
      <c r="DM6">
        <v>594690.01</v>
      </c>
      <c r="DN6">
        <v>712977.8</v>
      </c>
      <c r="DO6">
        <v>160024.87</v>
      </c>
      <c r="DP6">
        <v>45216.45</v>
      </c>
      <c r="DQ6">
        <f t="shared" ref="DQ6:DQ69" si="11">DO6/DP6*1000</f>
        <v>3539.0852223029451</v>
      </c>
      <c r="DR6">
        <f>'Bond Portfolio data'!CY78</f>
        <v>6.5514000000000001</v>
      </c>
      <c r="DZ6">
        <v>76.242000000000004</v>
      </c>
      <c r="EA6">
        <v>92.236900000000006</v>
      </c>
      <c r="EB6">
        <v>429267.34</v>
      </c>
      <c r="EC6">
        <v>248215.32</v>
      </c>
      <c r="ED6">
        <v>104721.71</v>
      </c>
      <c r="EE6">
        <v>49741.82</v>
      </c>
      <c r="EG6">
        <v>3679.06</v>
      </c>
      <c r="EI6">
        <f>'Bond Portfolio data'!DI78</f>
        <v>1.6958</v>
      </c>
      <c r="EK6">
        <v>9.6913450809999997</v>
      </c>
      <c r="EL6">
        <v>13.04</v>
      </c>
      <c r="EM6">
        <v>3</v>
      </c>
      <c r="EN6">
        <v>12.44</v>
      </c>
      <c r="EO6">
        <v>17.78</v>
      </c>
      <c r="EP6">
        <v>9</v>
      </c>
      <c r="EQ6">
        <v>11.11</v>
      </c>
      <c r="ER6">
        <v>6.59</v>
      </c>
      <c r="ES6">
        <v>11.55</v>
      </c>
      <c r="ET6" s="1">
        <f t="shared" si="5"/>
        <v>8.5969338744857104</v>
      </c>
      <c r="EV6">
        <v>9.6271590000000007</v>
      </c>
      <c r="EW6">
        <v>10.3</v>
      </c>
      <c r="EX6">
        <v>5.21</v>
      </c>
      <c r="EY6">
        <v>9.89</v>
      </c>
      <c r="EZ6">
        <v>13.6</v>
      </c>
      <c r="FA6">
        <v>11.34</v>
      </c>
      <c r="FB6">
        <v>10.71</v>
      </c>
      <c r="FC6">
        <v>5.12</v>
      </c>
      <c r="FD6">
        <v>11.07</v>
      </c>
      <c r="FE6" s="1">
        <f t="shared" si="6"/>
        <v>8.7685488996353751</v>
      </c>
      <c r="HA6">
        <f t="shared" ref="HA6:HA37" si="12">100*($GF$39*(LN(K6)-LN(K5))+$GG$39*(LN(AG6)-LN(AG5))+$GH$39*(LN(AQ6)-LN(AQ5))+$GI$39*(LN(BD6)-LN(BD5))+$GJ$39*(LN(BT6)-LN(BT5))+$GK$39*(LN(CK6)-LN(CK5))+$GL$39*(LN(DE6)-LN(DE5))+$GM$39*(LN(DR6)-LN(DR5))+$GN$39*(LN(EI6)-LN(EI5)))</f>
        <v>5.1229371515309223</v>
      </c>
      <c r="HD6">
        <f t="shared" ref="HD6:HD37" si="13">100*($GF$41*(LN(D6)-LN(D5))+$GG$41*(LN(X6)-LN(X5))+$GI$41*(LN(AW6)-LN(AW5))+$GJ$41*(LN(BN6)-LN(BN5))+$GK$41*(LN(CD6)-LN(CD5))+$GL$41*(LN(CU6)-LN(CU5))+$GM$41*(LN(DK6)-LN(DK5))+$GN$41*(LN(EB6)-LN(EB5)))</f>
        <v>0.29995367137738776</v>
      </c>
      <c r="HE6">
        <f t="shared" ref="HE6:HE37" si="14">100*($GF$41*(LN(E6)-LN(E5))+$GG$41*(LN(Y6)-LN(Y5))+$GI$41*(LN(AX6)-LN(AX5))+$GJ$41*(LN(BO6)-LN(BO5))+$GK$41*(LN(CE6)-LN(CE5))+$GL$41*(LN(CV6)-LN(CV5))+$GM$41*(LN(DL6)-LN(DL5))+$GN$41*(LN(EC6)-LN(EC5)))</f>
        <v>5.8447515493327468E-2</v>
      </c>
      <c r="HF6">
        <f t="shared" ref="HF6:HF37" si="15">100*($GF$41*(LN(F6)-LN(F5))+$GG$41*(LN(Z6)-LN(Z5))+$GI$41*(LN(AY6)-LN(AY5))+$GJ$41*(LN(BP6)-LN(BP5))+$GK$41*(LN(CF6)-LN(CF5))+$GL$41*(LN(CW6)-LN(CW5))+$GM$41*(LN(DM6)-LN(DM5))+$GN$41*(LN(ED6)-LN(ED5)))</f>
        <v>-0.62877093363611691</v>
      </c>
      <c r="HG6">
        <f t="shared" ref="HG6:HG37" si="16">100*($GF$41*(LN(I6)-LN(I5))+$GG$41*(LN(AF6)-LN(AF5))+$GI$41*(LN(BB6)-LN(BB5))+$GJ$41*(LN(BS6)-LN(BS5))+$GK$41*(LN(CI6)-LN(CI5))+$GL$41*(LN(DC6)-LN(DC5))+$GM$41*(LN(DP6)-LN(DP5))+$GN$41*(LN(EG6)-LN(EG5)))</f>
        <v>1.3662680866149939</v>
      </c>
      <c r="HH6">
        <f t="shared" ref="HH6:HH37" si="17">100*($GF$41*(LN(B6)-LN(B5))+$GG$41*(LN(U6)-LN(U5))+$GI$41*(LN(AU6)-LN(AU5))+$GJ$41*(LN(BL6)-LN(BL5))+$GK$41*(LN(CB6)-LN(CB5))+$GL$41*(LN(CS6)-LN(CS5))+$GM$41*(LN(DG6)-LN(DG5))+$GN$41*(LN(DZ6)-LN(DZ5)))</f>
        <v>1.0240390442938456</v>
      </c>
      <c r="HI6">
        <f t="shared" ref="HI6:HI37" si="18">100*($GF$41*(LN(C6)-LN(C5))+$GG$41*(LN(W6)-LN(W5))+$GI$41*(LN(AV6)-LN(AV5))+$GJ$41*(LN(BM6)-LN(BM5))+$GK$41*(LN(CC6)-LN(CC5))+$GL$41*(LN(CT6)-LN(CT5))+$GM$41*(LN(DH6)-LN(DH5))+$GN$41*(LN(EA6)-LN(EA5)))</f>
        <v>3.8547745138416238</v>
      </c>
      <c r="HK6">
        <f t="shared" ref="HK6:HK37" si="19">100*($GF$41*(LN(K6)-LN(K5))+$GG$41*(LN(AG6)-LN(AG5))+$GI$41*(LN(BD6)-LN(BD5))+$GJ$41*(LN(BT6)-LN(BT5))+$GK$41*(LN(CK6)-LN(CK5))+$GL$41*(LN(DE6)-LN(DE5))+$GM$41*(LN(DR6)-LN(DR5))+$GN$41*(LN(EI6)-LN(EI5)))</f>
        <v>5.5369194349303346</v>
      </c>
      <c r="HL6">
        <f t="shared" ref="HL6:HL37" si="20">100*($GF$41*(LN(G6)-LN(G5))+$GG$41*(LN(AA6)-LN(AA5))+$GI$41*(LN(AZ6)-LN(AZ5))+$GJ$41*(LN(BQ6)-LN(BQ5))+$GK$41*(LN(CG6)-LN(CG5))+$GL$41*(LN(CX6)-LN(CX5))+$GM$41*(LN(DN6)-LN(DN5))+$GN$41*(LN(EE6)-LN(EE5)))</f>
        <v>0.88714459461147011</v>
      </c>
      <c r="HN6">
        <f>HD6/100</f>
        <v>2.9995367137738778E-3</v>
      </c>
      <c r="HO6">
        <f t="shared" ref="HO6:HS21" si="21">HE6/100</f>
        <v>5.8447515493327464E-4</v>
      </c>
      <c r="HP6">
        <f t="shared" si="21"/>
        <v>-6.2877093363611688E-3</v>
      </c>
      <c r="HQ6">
        <f t="shared" si="21"/>
        <v>1.3662680866149938E-2</v>
      </c>
      <c r="HR6">
        <f t="shared" si="21"/>
        <v>1.0240390442938457E-2</v>
      </c>
      <c r="HS6">
        <f t="shared" si="21"/>
        <v>3.8547745138416238E-2</v>
      </c>
      <c r="HU6">
        <f>HA6/100</f>
        <v>5.1229371515309222E-2</v>
      </c>
      <c r="HV6">
        <f t="shared" ref="HV6:HV16" si="22">HL6</f>
        <v>0.88714459461147011</v>
      </c>
    </row>
    <row r="7" spans="1:230" x14ac:dyDescent="0.25">
      <c r="A7" t="s">
        <v>710</v>
      </c>
      <c r="B7">
        <v>0.79136810499999999</v>
      </c>
      <c r="C7">
        <v>96.265879200000001</v>
      </c>
      <c r="D7">
        <v>1276861.7240299</v>
      </c>
      <c r="E7">
        <v>729518.96115622995</v>
      </c>
      <c r="F7">
        <v>290152.74058973801</v>
      </c>
      <c r="G7">
        <v>248332.42900369299</v>
      </c>
      <c r="H7">
        <v>517205.98583275097</v>
      </c>
      <c r="I7">
        <v>107998.117791967</v>
      </c>
      <c r="J7">
        <f t="shared" si="7"/>
        <v>4789.0277757342665</v>
      </c>
      <c r="K7">
        <f>1/'Bond Portfolio data'!AP79</f>
        <v>0.92721630194613425</v>
      </c>
      <c r="R7">
        <v>37532.18</v>
      </c>
      <c r="S7">
        <v>38511.43</v>
      </c>
      <c r="T7">
        <f t="shared" si="8"/>
        <v>1.0260909438247392</v>
      </c>
      <c r="U7">
        <v>110.3252</v>
      </c>
      <c r="W7">
        <f t="shared" si="9"/>
        <v>102.60909438247393</v>
      </c>
      <c r="X7">
        <v>382360.3</v>
      </c>
      <c r="Y7">
        <v>215843.4</v>
      </c>
      <c r="Z7">
        <v>116748.5</v>
      </c>
      <c r="AA7">
        <v>60910.1</v>
      </c>
      <c r="AB7">
        <v>206397.6</v>
      </c>
      <c r="AC7">
        <v>26.4</v>
      </c>
      <c r="AD7">
        <v>5731</v>
      </c>
      <c r="AE7">
        <f t="shared" si="0"/>
        <v>1.3641756951825004</v>
      </c>
      <c r="AF7">
        <f t="shared" si="1"/>
        <v>151298.4</v>
      </c>
      <c r="AG7">
        <f>'Bond Portfolio data'!AX79</f>
        <v>142.29</v>
      </c>
      <c r="AQ7">
        <f>'Bond Portfolio data'!BG79/100</f>
        <v>3.722</v>
      </c>
      <c r="AU7">
        <v>58.400100000000002</v>
      </c>
      <c r="AV7">
        <v>73.835400000000007</v>
      </c>
      <c r="AW7">
        <v>1055107.51</v>
      </c>
      <c r="AX7">
        <v>617028.61</v>
      </c>
      <c r="AY7">
        <v>231255.03</v>
      </c>
      <c r="AZ7">
        <v>221109.03</v>
      </c>
      <c r="BA7">
        <v>72267</v>
      </c>
      <c r="BB7">
        <v>906.6</v>
      </c>
      <c r="BC7">
        <f t="shared" si="2"/>
        <v>6.1317008603573795</v>
      </c>
      <c r="BD7">
        <f>'Bond Portfolio data'!BP79</f>
        <v>0.62639999999999996</v>
      </c>
      <c r="BL7">
        <v>67.599999999999994</v>
      </c>
      <c r="BM7">
        <v>87.3</v>
      </c>
      <c r="BN7">
        <v>1001048</v>
      </c>
      <c r="BO7">
        <v>507661</v>
      </c>
      <c r="BP7">
        <v>200132</v>
      </c>
      <c r="BQ7">
        <v>238015</v>
      </c>
      <c r="BR7">
        <v>56.758000000000003</v>
      </c>
      <c r="BS7">
        <v>80.167000000000002</v>
      </c>
      <c r="BT7">
        <f>'Bond Portfolio data'!BX79</f>
        <v>1.1821999999999999</v>
      </c>
      <c r="CB7">
        <v>55.008600000000001</v>
      </c>
      <c r="CC7">
        <v>103.4486</v>
      </c>
      <c r="CD7">
        <v>716825.64</v>
      </c>
      <c r="CE7">
        <v>365756.48</v>
      </c>
      <c r="CF7">
        <v>148009.71</v>
      </c>
      <c r="CG7">
        <v>128415.37</v>
      </c>
      <c r="CH7">
        <v>48125</v>
      </c>
      <c r="CI7">
        <v>72</v>
      </c>
      <c r="CJ7">
        <f t="shared" si="3"/>
        <v>668.40277777777783</v>
      </c>
      <c r="CK7">
        <f>1/'Bond Portfolio data'!CG79</f>
        <v>1.3092432573972244</v>
      </c>
      <c r="CS7">
        <v>47.226100000000002</v>
      </c>
      <c r="CT7">
        <v>79.779399999999995</v>
      </c>
      <c r="CU7">
        <v>1525113.53</v>
      </c>
      <c r="CV7">
        <v>556871.51</v>
      </c>
      <c r="CW7">
        <v>310754.36</v>
      </c>
      <c r="CX7">
        <v>308989.12</v>
      </c>
      <c r="DA7">
        <f t="shared" si="4"/>
        <v>0.12596069572355853</v>
      </c>
      <c r="DB7">
        <v>41.1</v>
      </c>
      <c r="DC7">
        <v>2042.89</v>
      </c>
      <c r="DE7">
        <f>'Bond Portfolio data'!CP79</f>
        <v>7.0385</v>
      </c>
      <c r="DG7">
        <v>60.048200000000001</v>
      </c>
      <c r="DH7">
        <f t="shared" si="10"/>
        <v>68.680009847010396</v>
      </c>
      <c r="DI7">
        <v>414799.76</v>
      </c>
      <c r="DJ7">
        <v>603959.96</v>
      </c>
      <c r="DK7">
        <v>2284859.83</v>
      </c>
      <c r="DL7">
        <v>1120113.51</v>
      </c>
      <c r="DM7">
        <v>587990.30000000005</v>
      </c>
      <c r="DN7">
        <v>720674.87</v>
      </c>
      <c r="DO7">
        <v>168994.09</v>
      </c>
      <c r="DP7">
        <v>45381.88</v>
      </c>
      <c r="DQ7">
        <f t="shared" si="11"/>
        <v>3723.8230324526003</v>
      </c>
      <c r="DR7">
        <f>'Bond Portfolio data'!CY79</f>
        <v>6.5434000000000001</v>
      </c>
      <c r="DZ7">
        <v>76.661699999999996</v>
      </c>
      <c r="EA7">
        <v>91.658600000000007</v>
      </c>
      <c r="EB7">
        <v>433843.69</v>
      </c>
      <c r="EC7">
        <v>250559.42</v>
      </c>
      <c r="ED7">
        <v>106022.56</v>
      </c>
      <c r="EE7">
        <v>51301.03</v>
      </c>
      <c r="EG7">
        <v>3723.03</v>
      </c>
      <c r="EI7">
        <f>'Bond Portfolio data'!DI79</f>
        <v>1.6600999999999999</v>
      </c>
      <c r="EK7">
        <v>10.102045947000001</v>
      </c>
      <c r="EL7">
        <v>13.37</v>
      </c>
      <c r="EM7">
        <v>3.25</v>
      </c>
      <c r="EN7">
        <v>12.4</v>
      </c>
      <c r="EO7">
        <v>18.05</v>
      </c>
      <c r="EP7">
        <v>9</v>
      </c>
      <c r="EQ7">
        <v>11.11</v>
      </c>
      <c r="ER7">
        <v>7.02</v>
      </c>
      <c r="ES7">
        <v>11.69</v>
      </c>
      <c r="ET7" s="1">
        <f t="shared" si="5"/>
        <v>8.8952265818942422</v>
      </c>
      <c r="EV7">
        <v>9.6047809999999991</v>
      </c>
      <c r="EW7">
        <v>10.09</v>
      </c>
      <c r="EX7">
        <v>5.01</v>
      </c>
      <c r="EY7">
        <v>9.4</v>
      </c>
      <c r="EZ7">
        <v>13.32</v>
      </c>
      <c r="FA7">
        <v>11.34</v>
      </c>
      <c r="FB7">
        <v>10.76</v>
      </c>
      <c r="FC7">
        <v>5.4</v>
      </c>
      <c r="FD7">
        <v>11.06</v>
      </c>
      <c r="FE7" s="1">
        <f t="shared" si="6"/>
        <v>8.6628854260023136</v>
      </c>
      <c r="FH7">
        <v>1989</v>
      </c>
      <c r="FI7">
        <v>5657.7</v>
      </c>
      <c r="FK7">
        <v>3017.63</v>
      </c>
      <c r="FL7">
        <v>461.06599999999997</v>
      </c>
      <c r="FM7">
        <v>999.35699999999997</v>
      </c>
      <c r="FN7">
        <v>565.077</v>
      </c>
      <c r="FO7">
        <v>307.72899999999998</v>
      </c>
      <c r="FP7">
        <v>102.648</v>
      </c>
      <c r="FQ7">
        <v>213.07900000000001</v>
      </c>
      <c r="FR7">
        <v>201.666</v>
      </c>
      <c r="FV7">
        <v>19937.04</v>
      </c>
      <c r="FW7" s="98">
        <v>503.1</v>
      </c>
      <c r="FX7" s="99">
        <v>591.1</v>
      </c>
      <c r="FY7">
        <f>FW7/(FV7-FI7)</f>
        <v>3.5232720840038825E-2</v>
      </c>
      <c r="FZ7" s="99">
        <f>FX7/(FV7-FI7)</f>
        <v>4.1395470659008053E-2</v>
      </c>
      <c r="GA7" s="98">
        <f>FW7/FI7</f>
        <v>8.8923060607667428E-2</v>
      </c>
      <c r="GB7" s="98">
        <f>FX7/FI7</f>
        <v>0.10447708432755361</v>
      </c>
      <c r="GE7">
        <f t="shared" ref="GE7:GE34" si="23">FI7/$FV7*100</f>
        <v>28.377833419604915</v>
      </c>
      <c r="GG7">
        <f t="shared" ref="GG7:GG34" si="24">FK7/$FV7*100</f>
        <v>15.135797490500094</v>
      </c>
      <c r="GH7">
        <f t="shared" ref="GH7:GH34" si="25">FL7/$FV7*100</f>
        <v>2.3126100965840464</v>
      </c>
      <c r="GI7">
        <f t="shared" ref="GI7:GI34" si="26">FM7/$FV7*100</f>
        <v>5.0125645532135161</v>
      </c>
      <c r="GJ7">
        <f t="shared" ref="GJ7:GJ34" si="27">FN7/$FV7*100</f>
        <v>2.8343073996942372</v>
      </c>
      <c r="GK7">
        <f t="shared" ref="GK7:GK34" si="28">FO7/$FV7*100</f>
        <v>1.5435039504359724</v>
      </c>
      <c r="GL7">
        <f t="shared" ref="GL7:GL34" si="29">FP7/$FV7*100</f>
        <v>0.51486078174092043</v>
      </c>
      <c r="GM7">
        <f t="shared" ref="GM7:GM34" si="30">FQ7/$FV7*100</f>
        <v>1.0687594547635957</v>
      </c>
      <c r="GN7">
        <f t="shared" ref="GN7:GN34" si="31">FR7/$FV7*100</f>
        <v>1.011514246849081</v>
      </c>
      <c r="HA7">
        <f t="shared" si="12"/>
        <v>0.77803698183225911</v>
      </c>
      <c r="HD7">
        <f t="shared" si="13"/>
        <v>0.84402791961809132</v>
      </c>
      <c r="HE7">
        <f t="shared" si="14"/>
        <v>1.2214254537046485</v>
      </c>
      <c r="HF7">
        <f t="shared" si="15"/>
        <v>1.1595259247652887</v>
      </c>
      <c r="HG7">
        <f t="shared" si="16"/>
        <v>0.64887622853820237</v>
      </c>
      <c r="HH7">
        <f t="shared" si="17"/>
        <v>1.0472712829843527</v>
      </c>
      <c r="HI7">
        <f t="shared" si="18"/>
        <v>0.28120969944357549</v>
      </c>
      <c r="HK7">
        <f t="shared" si="19"/>
        <v>0.84090980591362674</v>
      </c>
      <c r="HL7">
        <f t="shared" si="20"/>
        <v>0.5688130945519746</v>
      </c>
      <c r="HN7">
        <f t="shared" ref="HN7:HN17" si="32">HD7/100</f>
        <v>8.4402791961809137E-3</v>
      </c>
      <c r="HO7">
        <f t="shared" si="21"/>
        <v>1.2214254537046484E-2</v>
      </c>
      <c r="HP7">
        <f t="shared" si="21"/>
        <v>1.1595259247652888E-2</v>
      </c>
      <c r="HQ7">
        <f t="shared" si="21"/>
        <v>6.4887622853820239E-3</v>
      </c>
      <c r="HR7">
        <f t="shared" si="21"/>
        <v>1.0472712829843528E-2</v>
      </c>
      <c r="HS7">
        <f t="shared" si="21"/>
        <v>2.8120969944357547E-3</v>
      </c>
      <c r="HU7">
        <f t="shared" ref="HU7:HU70" si="33">HA7/100</f>
        <v>7.7803698183225908E-3</v>
      </c>
      <c r="HV7">
        <f t="shared" si="22"/>
        <v>0.5688130945519746</v>
      </c>
    </row>
    <row r="8" spans="1:230" x14ac:dyDescent="0.25">
      <c r="A8" t="s">
        <v>711</v>
      </c>
      <c r="B8">
        <v>0.80216349300000001</v>
      </c>
      <c r="C8">
        <v>95.647404499999993</v>
      </c>
      <c r="D8">
        <v>1290167.24549606</v>
      </c>
      <c r="E8">
        <v>737081.80642030004</v>
      </c>
      <c r="F8">
        <v>296977.24480905099</v>
      </c>
      <c r="G8">
        <v>248374.02824376</v>
      </c>
      <c r="H8">
        <v>528866.22832586395</v>
      </c>
      <c r="I8">
        <v>108788.891352163</v>
      </c>
      <c r="J8">
        <f t="shared" si="7"/>
        <v>4861.3991902340376</v>
      </c>
      <c r="K8">
        <f>1/'Bond Portfolio data'!AP80</f>
        <v>0.88523228937889442</v>
      </c>
      <c r="R8">
        <v>38568.32</v>
      </c>
      <c r="S8">
        <v>39749.75</v>
      </c>
      <c r="T8">
        <f t="shared" si="8"/>
        <v>1.0306321353898744</v>
      </c>
      <c r="U8">
        <v>110.94750000000001</v>
      </c>
      <c r="W8">
        <f t="shared" si="9"/>
        <v>103.06321353898744</v>
      </c>
      <c r="X8">
        <v>394094.1</v>
      </c>
      <c r="Y8">
        <v>221558.6</v>
      </c>
      <c r="Z8">
        <v>121071.1</v>
      </c>
      <c r="AA8">
        <v>61407</v>
      </c>
      <c r="AB8">
        <v>210384.2</v>
      </c>
      <c r="AC8">
        <v>26.48</v>
      </c>
      <c r="AD8">
        <v>5758</v>
      </c>
      <c r="AE8">
        <f t="shared" si="0"/>
        <v>1.3798233168826455</v>
      </c>
      <c r="AF8">
        <f t="shared" si="1"/>
        <v>152471.84</v>
      </c>
      <c r="AG8">
        <f>'Bond Portfolio data'!AX80</f>
        <v>143.04</v>
      </c>
      <c r="AQ8">
        <f>'Bond Portfolio data'!BG80/100</f>
        <v>3.8939999999999997</v>
      </c>
      <c r="AU8">
        <v>59.8185</v>
      </c>
      <c r="AV8">
        <v>74.358000000000004</v>
      </c>
      <c r="AW8">
        <v>1056028.3600000001</v>
      </c>
      <c r="AX8">
        <v>623985.74</v>
      </c>
      <c r="AY8">
        <v>226541.24</v>
      </c>
      <c r="AZ8">
        <v>220100.21</v>
      </c>
      <c r="BA8">
        <v>74553</v>
      </c>
      <c r="BB8">
        <v>908.8</v>
      </c>
      <c r="BC8">
        <f t="shared" si="2"/>
        <v>6.3103500812567717</v>
      </c>
      <c r="BD8">
        <f>'Bond Portfolio data'!BP80</f>
        <v>0.63080000000000003</v>
      </c>
      <c r="BL8">
        <v>67.900000000000006</v>
      </c>
      <c r="BM8">
        <v>87</v>
      </c>
      <c r="BN8">
        <v>998903</v>
      </c>
      <c r="BO8">
        <v>510992</v>
      </c>
      <c r="BP8">
        <v>206860</v>
      </c>
      <c r="BQ8">
        <v>237681</v>
      </c>
      <c r="BR8">
        <v>57.707000000000001</v>
      </c>
      <c r="BS8">
        <v>79.730999999999995</v>
      </c>
      <c r="BT8">
        <f>'Bond Portfolio data'!BX80</f>
        <v>1.1682999999999999</v>
      </c>
      <c r="CB8">
        <v>56.206899999999997</v>
      </c>
      <c r="CC8">
        <v>102.4415</v>
      </c>
      <c r="CD8">
        <v>714182.56</v>
      </c>
      <c r="CE8">
        <v>368392.58</v>
      </c>
      <c r="CF8">
        <v>143322.37</v>
      </c>
      <c r="CG8">
        <v>130421.4</v>
      </c>
      <c r="CH8">
        <v>49069</v>
      </c>
      <c r="CI8">
        <v>72.400000000000006</v>
      </c>
      <c r="CJ8">
        <f t="shared" si="3"/>
        <v>677.74861878453032</v>
      </c>
      <c r="CK8">
        <f>1/'Bond Portfolio data'!CG80</f>
        <v>1.2802458071949814</v>
      </c>
      <c r="CS8">
        <v>46.799700000000001</v>
      </c>
      <c r="CT8">
        <v>80.810400000000001</v>
      </c>
      <c r="CU8">
        <v>1535788.59</v>
      </c>
      <c r="CV8">
        <v>557768.25</v>
      </c>
      <c r="CW8">
        <v>335239.71999999997</v>
      </c>
      <c r="CX8">
        <v>307979.06</v>
      </c>
      <c r="DA8">
        <f t="shared" si="4"/>
        <v>0.12688011686022682</v>
      </c>
      <c r="DB8">
        <v>41.4</v>
      </c>
      <c r="DC8">
        <v>2022.08</v>
      </c>
      <c r="DE8">
        <f>'Bond Portfolio data'!CP80</f>
        <v>6.8475999999999999</v>
      </c>
      <c r="DG8">
        <v>61.933799999999998</v>
      </c>
      <c r="DH8">
        <f t="shared" si="10"/>
        <v>68.580036598616388</v>
      </c>
      <c r="DI8">
        <v>429698.28</v>
      </c>
      <c r="DJ8">
        <v>626564.67000000004</v>
      </c>
      <c r="DK8">
        <v>2314727.75</v>
      </c>
      <c r="DL8">
        <v>1136859.19</v>
      </c>
      <c r="DM8">
        <v>620921.59</v>
      </c>
      <c r="DN8">
        <v>719469.57</v>
      </c>
      <c r="DO8">
        <v>167516.29999999999</v>
      </c>
      <c r="DP8">
        <v>45556.08</v>
      </c>
      <c r="DQ8">
        <f t="shared" si="11"/>
        <v>3677.1447411629792</v>
      </c>
      <c r="DR8">
        <f>'Bond Portfolio data'!CY80</f>
        <v>6.3951000000000002</v>
      </c>
      <c r="DZ8">
        <v>77.549599999999998</v>
      </c>
      <c r="EA8">
        <v>93.4499</v>
      </c>
      <c r="EB8">
        <v>439418.9</v>
      </c>
      <c r="EC8">
        <v>251548.47</v>
      </c>
      <c r="ED8">
        <v>107992.12</v>
      </c>
      <c r="EE8">
        <v>51911.41</v>
      </c>
      <c r="EG8">
        <v>3744.79</v>
      </c>
      <c r="EI8">
        <f>'Bond Portfolio data'!DI80</f>
        <v>1.6056999999999999</v>
      </c>
      <c r="EK8">
        <v>11.071902127</v>
      </c>
      <c r="EL8">
        <v>14.5</v>
      </c>
      <c r="EM8">
        <v>3.92</v>
      </c>
      <c r="EN8">
        <v>12.46</v>
      </c>
      <c r="EO8">
        <v>18.170000000000002</v>
      </c>
      <c r="EP8">
        <v>9</v>
      </c>
      <c r="EQ8">
        <v>11.92</v>
      </c>
      <c r="ER8">
        <v>7.4</v>
      </c>
      <c r="ES8">
        <v>11.97</v>
      </c>
      <c r="ET8" s="1">
        <f t="shared" si="5"/>
        <v>9.643649113700107</v>
      </c>
      <c r="EV8">
        <v>10.086690000000001</v>
      </c>
      <c r="EW8">
        <v>10.52</v>
      </c>
      <c r="EX8">
        <v>5.35</v>
      </c>
      <c r="EY8">
        <v>9.5399999999999991</v>
      </c>
      <c r="EZ8">
        <v>13.18</v>
      </c>
      <c r="FA8">
        <v>11.34</v>
      </c>
      <c r="FB8">
        <v>10.87</v>
      </c>
      <c r="FC8">
        <v>5.75</v>
      </c>
      <c r="FD8">
        <v>11.95</v>
      </c>
      <c r="FE8" s="1">
        <f t="shared" si="6"/>
        <v>9.0358185048251034</v>
      </c>
      <c r="FH8">
        <v>1990</v>
      </c>
      <c r="FI8">
        <v>5979.58</v>
      </c>
      <c r="FK8">
        <v>3104.39</v>
      </c>
      <c r="FL8">
        <v>398.62400000000002</v>
      </c>
      <c r="FM8">
        <v>1183</v>
      </c>
      <c r="FN8">
        <v>593.96199999999999</v>
      </c>
      <c r="FO8">
        <v>323.238</v>
      </c>
      <c r="FP8">
        <v>119.79600000000001</v>
      </c>
      <c r="FQ8">
        <v>255.95</v>
      </c>
      <c r="FR8">
        <v>257.54399999999998</v>
      </c>
      <c r="FV8">
        <v>23405.16</v>
      </c>
      <c r="FW8" s="98">
        <v>552.1</v>
      </c>
      <c r="FX8" s="99">
        <v>629.79999999999995</v>
      </c>
      <c r="FY8" s="99">
        <f t="shared" ref="FY8:FY34" si="34">FW8/(FV8-FI8)</f>
        <v>3.1683306954488746E-2</v>
      </c>
      <c r="FZ8" s="99">
        <f t="shared" ref="FZ8:FZ34" si="35">FX8/(FV8-FI8)</f>
        <v>3.6142269009123366E-2</v>
      </c>
      <c r="GA8" s="98">
        <f t="shared" ref="GA8:GA34" si="36">FW8/FI8</f>
        <v>9.2330899494613344E-2</v>
      </c>
      <c r="GB8" s="99">
        <f t="shared" ref="GB8:GB34" si="37">FX8/FI8</f>
        <v>0.10532512316918578</v>
      </c>
      <c r="GE8">
        <f t="shared" si="23"/>
        <v>25.548126994218368</v>
      </c>
      <c r="GG8">
        <f t="shared" si="24"/>
        <v>13.263699115921446</v>
      </c>
      <c r="GH8">
        <f t="shared" si="25"/>
        <v>1.7031458020368158</v>
      </c>
      <c r="GI8">
        <f t="shared" si="26"/>
        <v>5.0544409865175028</v>
      </c>
      <c r="GJ8">
        <f t="shared" si="27"/>
        <v>2.5377395411951893</v>
      </c>
      <c r="GK8">
        <f t="shared" si="28"/>
        <v>1.3810544341504183</v>
      </c>
      <c r="GL8">
        <f t="shared" si="29"/>
        <v>0.51183585158144618</v>
      </c>
      <c r="GM8">
        <f t="shared" si="30"/>
        <v>1.093562274301906</v>
      </c>
      <c r="GN8">
        <f t="shared" si="31"/>
        <v>1.1003727383192423</v>
      </c>
      <c r="HA8">
        <f t="shared" si="12"/>
        <v>-1.8071920497512157</v>
      </c>
      <c r="HD8">
        <f t="shared" si="13"/>
        <v>1.3859416579999051</v>
      </c>
      <c r="HE8">
        <f t="shared" si="14"/>
        <v>1.433695663820852</v>
      </c>
      <c r="HF8">
        <f t="shared" si="15"/>
        <v>2.2167768965888861</v>
      </c>
      <c r="HG8">
        <f t="shared" si="16"/>
        <v>0.59219529897112544</v>
      </c>
      <c r="HH8">
        <f t="shared" si="17"/>
        <v>1.2278258853726454</v>
      </c>
      <c r="HI8">
        <f t="shared" si="18"/>
        <v>-0.11311621921233765</v>
      </c>
      <c r="HK8">
        <f t="shared" si="19"/>
        <v>-2.3182936649379355</v>
      </c>
      <c r="HL8">
        <f t="shared" si="20"/>
        <v>0.23822017633267667</v>
      </c>
      <c r="HN8">
        <f t="shared" si="32"/>
        <v>1.3859416579999052E-2</v>
      </c>
      <c r="HO8">
        <f t="shared" si="21"/>
        <v>1.433695663820852E-2</v>
      </c>
      <c r="HP8">
        <f t="shared" si="21"/>
        <v>2.2167768965888859E-2</v>
      </c>
      <c r="HQ8">
        <f t="shared" si="21"/>
        <v>5.9219529897112542E-3</v>
      </c>
      <c r="HR8">
        <f t="shared" si="21"/>
        <v>1.2278258853726454E-2</v>
      </c>
      <c r="HS8">
        <f t="shared" si="21"/>
        <v>-1.1311621921233765E-3</v>
      </c>
      <c r="HU8">
        <f t="shared" si="33"/>
        <v>-1.8071920497512158E-2</v>
      </c>
      <c r="HV8">
        <f t="shared" si="22"/>
        <v>0.23822017633267667</v>
      </c>
    </row>
    <row r="9" spans="1:230" x14ac:dyDescent="0.25">
      <c r="A9" t="s">
        <v>712</v>
      </c>
      <c r="B9">
        <v>0.81357528400000001</v>
      </c>
      <c r="C9">
        <v>95.092112299999997</v>
      </c>
      <c r="D9">
        <v>1307658.30026302</v>
      </c>
      <c r="E9">
        <v>743107.60304679</v>
      </c>
      <c r="F9">
        <v>305778.44432380301</v>
      </c>
      <c r="G9">
        <v>252277.364382575</v>
      </c>
      <c r="H9">
        <v>544520.69612115703</v>
      </c>
      <c r="I9">
        <v>109636.799220029</v>
      </c>
      <c r="J9">
        <f t="shared" si="7"/>
        <v>4966.5869488616117</v>
      </c>
      <c r="K9">
        <f>1/'Bond Portfolio data'!AP81</f>
        <v>0.82923759066676506</v>
      </c>
      <c r="R9">
        <v>39506.92</v>
      </c>
      <c r="S9">
        <v>42055.97</v>
      </c>
      <c r="T9">
        <f t="shared" si="8"/>
        <v>1.0645216078600914</v>
      </c>
      <c r="U9">
        <v>111.4498</v>
      </c>
      <c r="W9">
        <f t="shared" si="9"/>
        <v>106.45216078600914</v>
      </c>
      <c r="X9">
        <v>391261.4</v>
      </c>
      <c r="Y9">
        <v>220825</v>
      </c>
      <c r="Z9">
        <v>122192.8</v>
      </c>
      <c r="AA9">
        <v>61749.2</v>
      </c>
      <c r="AB9">
        <v>213982.1</v>
      </c>
      <c r="AC9">
        <v>26.4</v>
      </c>
      <c r="AD9">
        <v>5783</v>
      </c>
      <c r="AE9">
        <f t="shared" si="0"/>
        <v>1.4015878567797988</v>
      </c>
      <c r="AF9">
        <f t="shared" si="1"/>
        <v>152671.19999999998</v>
      </c>
      <c r="AG9">
        <f>'Bond Portfolio data'!AX81</f>
        <v>147.9</v>
      </c>
      <c r="AQ9">
        <f>'Bond Portfolio data'!BG81/100</f>
        <v>4.7219999999999995</v>
      </c>
      <c r="AR9">
        <v>60.5227160279941</v>
      </c>
      <c r="AU9">
        <v>60.518099999999997</v>
      </c>
      <c r="AV9">
        <v>75.710400000000007</v>
      </c>
      <c r="AW9">
        <v>1063099.6200000001</v>
      </c>
      <c r="AX9">
        <v>629704.93000000005</v>
      </c>
      <c r="AY9">
        <v>228239.56</v>
      </c>
      <c r="AZ9">
        <v>222070.37</v>
      </c>
      <c r="BA9">
        <v>76628</v>
      </c>
      <c r="BB9">
        <v>908.1</v>
      </c>
      <c r="BC9">
        <f t="shared" si="2"/>
        <v>6.4909828636290481</v>
      </c>
      <c r="BD9">
        <f>'Bond Portfolio data'!BP81</f>
        <v>0.60350000000000004</v>
      </c>
      <c r="BL9">
        <v>68.400000000000006</v>
      </c>
      <c r="BM9">
        <v>88.3</v>
      </c>
      <c r="BN9">
        <v>1008279</v>
      </c>
      <c r="BO9">
        <v>518701</v>
      </c>
      <c r="BP9">
        <v>203762</v>
      </c>
      <c r="BQ9">
        <v>242310</v>
      </c>
      <c r="BR9">
        <v>58.121000000000002</v>
      </c>
      <c r="BS9">
        <v>80.195999999999998</v>
      </c>
      <c r="BT9">
        <f>'Bond Portfolio data'!BX81</f>
        <v>1.1826000000000001</v>
      </c>
      <c r="CB9">
        <v>56.679000000000002</v>
      </c>
      <c r="CC9">
        <v>104.0176</v>
      </c>
      <c r="CD9">
        <v>720323.17</v>
      </c>
      <c r="CE9">
        <v>372073.72</v>
      </c>
      <c r="CF9">
        <v>142616.42000000001</v>
      </c>
      <c r="CG9">
        <v>132706.15</v>
      </c>
      <c r="CH9">
        <v>50523</v>
      </c>
      <c r="CI9">
        <v>72</v>
      </c>
      <c r="CJ9">
        <f t="shared" si="3"/>
        <v>701.70833333333337</v>
      </c>
      <c r="CK9">
        <f>1/'Bond Portfolio data'!CG81</f>
        <v>1.3056534795665231</v>
      </c>
      <c r="CS9">
        <v>46.876899999999999</v>
      </c>
      <c r="CT9">
        <v>79.340999999999994</v>
      </c>
      <c r="CU9">
        <v>1530204.44</v>
      </c>
      <c r="CV9">
        <v>549903.94999999995</v>
      </c>
      <c r="CW9">
        <v>323239.84999999998</v>
      </c>
      <c r="CX9">
        <v>307146.44</v>
      </c>
      <c r="DA9">
        <f t="shared" si="4"/>
        <v>0.1281060117091179</v>
      </c>
      <c r="DB9">
        <v>41.8</v>
      </c>
      <c r="DC9">
        <v>2026.13</v>
      </c>
      <c r="DE9">
        <f>'Bond Portfolio data'!CP81</f>
        <v>6.5335999999999999</v>
      </c>
      <c r="DG9">
        <v>62.738799999999998</v>
      </c>
      <c r="DH9">
        <f t="shared" si="10"/>
        <v>69.127249112870729</v>
      </c>
      <c r="DI9">
        <v>430531.04</v>
      </c>
      <c r="DJ9">
        <v>622809.44999999995</v>
      </c>
      <c r="DK9">
        <v>2319643.2400000002</v>
      </c>
      <c r="DL9">
        <v>1128807.96</v>
      </c>
      <c r="DM9">
        <v>590253.22</v>
      </c>
      <c r="DN9">
        <v>723831.58</v>
      </c>
      <c r="DO9">
        <v>177942.91</v>
      </c>
      <c r="DP9">
        <v>45804.35</v>
      </c>
      <c r="DQ9">
        <f t="shared" si="11"/>
        <v>3884.8473998648601</v>
      </c>
      <c r="DR9">
        <f>'Bond Portfolio data'!CY81</f>
        <v>6.1592000000000002</v>
      </c>
      <c r="DZ9">
        <v>78.279799999999994</v>
      </c>
      <c r="EA9">
        <v>91.660399999999996</v>
      </c>
      <c r="EB9">
        <v>447007.25</v>
      </c>
      <c r="EC9">
        <v>251308.43</v>
      </c>
      <c r="ED9">
        <v>110877.68</v>
      </c>
      <c r="EE9">
        <v>52293.07</v>
      </c>
      <c r="EF9">
        <v>48810.34</v>
      </c>
      <c r="EG9">
        <v>3788.85</v>
      </c>
      <c r="EH9">
        <f>EF9/EG9*1000</f>
        <v>12882.626654525779</v>
      </c>
      <c r="EI9">
        <f>'Bond Portfolio data'!DI81</f>
        <v>1.5047999999999999</v>
      </c>
      <c r="EK9">
        <v>11.225662452</v>
      </c>
      <c r="EL9">
        <v>14.46</v>
      </c>
      <c r="EM9">
        <v>4.58</v>
      </c>
      <c r="EN9">
        <v>12.97</v>
      </c>
      <c r="EO9">
        <v>16.46</v>
      </c>
      <c r="EP9">
        <v>9</v>
      </c>
      <c r="EQ9">
        <v>11.82</v>
      </c>
      <c r="ER9">
        <v>8.8699999999999992</v>
      </c>
      <c r="ES9">
        <v>14.06</v>
      </c>
      <c r="ET9" s="1">
        <f t="shared" si="5"/>
        <v>9.9163702299140013</v>
      </c>
      <c r="EV9">
        <v>10.808540000000001</v>
      </c>
      <c r="EW9">
        <v>11.55</v>
      </c>
      <c r="EX9">
        <v>6.71</v>
      </c>
      <c r="EY9">
        <v>10.23</v>
      </c>
      <c r="EZ9">
        <v>13.18</v>
      </c>
      <c r="FA9">
        <v>10.08</v>
      </c>
      <c r="FB9">
        <v>10.66</v>
      </c>
      <c r="FC9">
        <v>6.58</v>
      </c>
      <c r="FD9">
        <v>13.44</v>
      </c>
      <c r="FE9" s="1">
        <f t="shared" si="6"/>
        <v>9.7861504289679768</v>
      </c>
      <c r="FH9">
        <v>1991</v>
      </c>
      <c r="FI9">
        <v>6174.05</v>
      </c>
      <c r="FJ9">
        <v>6100.26</v>
      </c>
      <c r="FK9">
        <v>3541.41</v>
      </c>
      <c r="FL9">
        <v>415.60300000000001</v>
      </c>
      <c r="FM9">
        <v>1235.0899999999999</v>
      </c>
      <c r="FN9">
        <v>610.322</v>
      </c>
      <c r="FO9">
        <v>324.01299999999998</v>
      </c>
      <c r="FP9">
        <v>121.90300000000001</v>
      </c>
      <c r="FQ9">
        <v>268.67700000000002</v>
      </c>
      <c r="FR9">
        <v>260.54199999999997</v>
      </c>
      <c r="FV9">
        <v>24285.73</v>
      </c>
      <c r="FW9" s="98">
        <v>595.29999999999995</v>
      </c>
      <c r="FX9" s="99">
        <v>623.6</v>
      </c>
      <c r="FY9" s="99">
        <f t="shared" si="34"/>
        <v>3.286829272601989E-2</v>
      </c>
      <c r="FZ9" s="99">
        <f t="shared" si="35"/>
        <v>3.4430820332514711E-2</v>
      </c>
      <c r="GA9" s="98">
        <f t="shared" si="36"/>
        <v>9.64196920983795E-2</v>
      </c>
      <c r="GB9" s="99">
        <f t="shared" si="37"/>
        <v>0.10100339323458669</v>
      </c>
      <c r="GE9">
        <f t="shared" si="23"/>
        <v>25.422542373649055</v>
      </c>
      <c r="GF9">
        <f t="shared" ref="GF9:GF34" si="38">FJ9/$FV9*100</f>
        <v>25.11870139378145</v>
      </c>
      <c r="GG9">
        <f t="shared" si="24"/>
        <v>14.582267035003682</v>
      </c>
      <c r="GH9">
        <f t="shared" si="25"/>
        <v>1.7113053632730004</v>
      </c>
      <c r="GI9">
        <f t="shared" si="26"/>
        <v>5.0856614151602608</v>
      </c>
      <c r="GJ9">
        <f t="shared" si="27"/>
        <v>2.513088962118907</v>
      </c>
      <c r="GK9">
        <f t="shared" si="28"/>
        <v>1.3341703131839149</v>
      </c>
      <c r="GL9">
        <f t="shared" si="29"/>
        <v>0.50195320461851467</v>
      </c>
      <c r="GM9">
        <f t="shared" si="30"/>
        <v>1.1063163429717782</v>
      </c>
      <c r="GN9">
        <f t="shared" si="31"/>
        <v>1.0728193058228019</v>
      </c>
      <c r="HA9">
        <f t="shared" si="12"/>
        <v>-1.2375413319010919</v>
      </c>
      <c r="HD9">
        <f t="shared" si="13"/>
        <v>0.63722154093720973</v>
      </c>
      <c r="HE9">
        <f t="shared" si="14"/>
        <v>0.47462977059594263</v>
      </c>
      <c r="HF9">
        <f t="shared" si="15"/>
        <v>1.5934530930280646</v>
      </c>
      <c r="HG9">
        <f t="shared" si="16"/>
        <v>0.45662381962070542</v>
      </c>
      <c r="HH9">
        <f t="shared" si="17"/>
        <v>1.0452192483283276</v>
      </c>
      <c r="HI9">
        <f t="shared" si="18"/>
        <v>0.86616683595836585</v>
      </c>
      <c r="HK9">
        <f t="shared" si="19"/>
        <v>-2.8955186562240076</v>
      </c>
      <c r="HL9">
        <f t="shared" si="20"/>
        <v>1.1791612708364172</v>
      </c>
      <c r="HN9">
        <f t="shared" si="32"/>
        <v>6.3722154093720975E-3</v>
      </c>
      <c r="HO9">
        <f t="shared" si="21"/>
        <v>4.7462977059594263E-3</v>
      </c>
      <c r="HP9">
        <f t="shared" si="21"/>
        <v>1.5934530930280646E-2</v>
      </c>
      <c r="HQ9">
        <f t="shared" si="21"/>
        <v>4.5662381962070543E-3</v>
      </c>
      <c r="HR9">
        <f t="shared" si="21"/>
        <v>1.0452192483283275E-2</v>
      </c>
      <c r="HS9">
        <f t="shared" si="21"/>
        <v>8.6616683595836588E-3</v>
      </c>
      <c r="HU9">
        <f t="shared" si="33"/>
        <v>-1.237541331901092E-2</v>
      </c>
      <c r="HV9">
        <f t="shared" si="22"/>
        <v>1.1791612708364172</v>
      </c>
    </row>
    <row r="10" spans="1:230" x14ac:dyDescent="0.25">
      <c r="A10" t="s">
        <v>713</v>
      </c>
      <c r="B10">
        <v>0.82518588599999998</v>
      </c>
      <c r="C10">
        <v>93.986037100000004</v>
      </c>
      <c r="D10">
        <v>1313629.68934297</v>
      </c>
      <c r="E10">
        <v>747876.28593697003</v>
      </c>
      <c r="F10">
        <v>304033.40876605798</v>
      </c>
      <c r="G10">
        <v>254220.81761969201</v>
      </c>
      <c r="H10">
        <v>557986.857745077</v>
      </c>
      <c r="I10">
        <v>110278.698065052</v>
      </c>
      <c r="J10">
        <f t="shared" si="7"/>
        <v>5059.7882232516713</v>
      </c>
      <c r="K10">
        <f>1/'Bond Portfolio data'!AP82</f>
        <v>0.81816991752847235</v>
      </c>
      <c r="R10">
        <v>39931.93</v>
      </c>
      <c r="S10">
        <v>43349.919999999998</v>
      </c>
      <c r="T10">
        <f t="shared" si="8"/>
        <v>1.0855954119923579</v>
      </c>
      <c r="U10">
        <v>112.0624</v>
      </c>
      <c r="W10">
        <f t="shared" si="9"/>
        <v>108.55954119923578</v>
      </c>
      <c r="X10">
        <v>403077.3</v>
      </c>
      <c r="Y10">
        <v>227965.6</v>
      </c>
      <c r="Z10">
        <v>124731</v>
      </c>
      <c r="AA10">
        <v>62761.2</v>
      </c>
      <c r="AB10">
        <v>219767</v>
      </c>
      <c r="AC10">
        <v>26.54</v>
      </c>
      <c r="AD10">
        <v>5817</v>
      </c>
      <c r="AE10">
        <f t="shared" si="0"/>
        <v>1.4235164737505732</v>
      </c>
      <c r="AF10">
        <f t="shared" si="1"/>
        <v>154383.18</v>
      </c>
      <c r="AG10">
        <f>'Bond Portfolio data'!AX82</f>
        <v>155.25</v>
      </c>
      <c r="AQ10">
        <f>'Bond Portfolio data'!BG82/100</f>
        <v>4.7219999999999995</v>
      </c>
      <c r="AR10">
        <v>62.870612627993502</v>
      </c>
      <c r="AU10">
        <v>61.802900000000001</v>
      </c>
      <c r="AV10">
        <v>76.2102</v>
      </c>
      <c r="AW10">
        <v>1068545.18</v>
      </c>
      <c r="AX10">
        <v>636908.74</v>
      </c>
      <c r="AY10">
        <v>224959.91</v>
      </c>
      <c r="AZ10">
        <v>222976.33</v>
      </c>
      <c r="BA10">
        <v>78480</v>
      </c>
      <c r="BB10">
        <v>906.6</v>
      </c>
      <c r="BC10">
        <f t="shared" si="2"/>
        <v>6.6588606628315432</v>
      </c>
      <c r="BD10">
        <f>'Bond Portfolio data'!BP82</f>
        <v>0.59730000000000005</v>
      </c>
      <c r="BL10">
        <v>69</v>
      </c>
      <c r="BM10">
        <v>87.5</v>
      </c>
      <c r="BN10">
        <v>1004087</v>
      </c>
      <c r="BO10">
        <v>512411</v>
      </c>
      <c r="BP10">
        <v>198829</v>
      </c>
      <c r="BQ10">
        <v>239438</v>
      </c>
      <c r="BR10">
        <v>58.527999999999999</v>
      </c>
      <c r="BS10">
        <v>79.891000000000005</v>
      </c>
      <c r="BT10">
        <f>'Bond Portfolio data'!BX82</f>
        <v>1.1701999999999999</v>
      </c>
      <c r="CB10">
        <v>57.736699999999999</v>
      </c>
      <c r="CC10">
        <v>104.004</v>
      </c>
      <c r="CD10">
        <v>721101.66</v>
      </c>
      <c r="CE10">
        <v>374453.08</v>
      </c>
      <c r="CF10">
        <v>136786.67000000001</v>
      </c>
      <c r="CG10">
        <v>135295.29</v>
      </c>
      <c r="CH10">
        <v>51802</v>
      </c>
      <c r="CI10">
        <v>72.400000000000006</v>
      </c>
      <c r="CJ10">
        <f t="shared" si="3"/>
        <v>715.49723756906076</v>
      </c>
      <c r="CK10">
        <f>1/'Bond Portfolio data'!CG82</f>
        <v>1.3019138133055592</v>
      </c>
      <c r="CS10">
        <v>47.195399999999999</v>
      </c>
      <c r="CT10">
        <v>79.684299999999993</v>
      </c>
      <c r="CU10">
        <v>1546734.92</v>
      </c>
      <c r="CV10">
        <v>562469.56000000006</v>
      </c>
      <c r="CW10">
        <v>285885.42</v>
      </c>
      <c r="CX10">
        <v>322778.46000000002</v>
      </c>
      <c r="DA10">
        <f t="shared" si="4"/>
        <v>0.12871895913356346</v>
      </c>
      <c r="DB10">
        <v>42</v>
      </c>
      <c r="DC10">
        <v>2036.15</v>
      </c>
      <c r="DE10">
        <f>'Bond Portfolio data'!CP82</f>
        <v>6.4893000000000001</v>
      </c>
      <c r="DG10">
        <v>65.491200000000006</v>
      </c>
      <c r="DH10">
        <f t="shared" si="10"/>
        <v>69.775294029138237</v>
      </c>
      <c r="DI10">
        <v>435814.47</v>
      </c>
      <c r="DJ10">
        <v>624597.11</v>
      </c>
      <c r="DK10">
        <v>2312565.79</v>
      </c>
      <c r="DL10">
        <v>1131067.8600000001</v>
      </c>
      <c r="DM10">
        <v>599825.64</v>
      </c>
      <c r="DN10">
        <v>732668.61</v>
      </c>
      <c r="DO10">
        <v>187665.54</v>
      </c>
      <c r="DP10">
        <v>45758.720000000001</v>
      </c>
      <c r="DQ10">
        <f t="shared" si="11"/>
        <v>4101.1973237013626</v>
      </c>
      <c r="DR10">
        <f>'Bond Portfolio data'!CY82</f>
        <v>6.0869</v>
      </c>
      <c r="DZ10">
        <v>79.415499999999994</v>
      </c>
      <c r="EA10">
        <v>86.966700000000003</v>
      </c>
      <c r="EB10">
        <v>448846.8</v>
      </c>
      <c r="EC10">
        <v>252359.42</v>
      </c>
      <c r="ED10">
        <v>111212.05</v>
      </c>
      <c r="EE10">
        <v>52458.96</v>
      </c>
      <c r="EF10">
        <v>49519.38</v>
      </c>
      <c r="EG10">
        <v>3800.9</v>
      </c>
      <c r="EH10">
        <f t="shared" ref="EH10:EH73" si="39">EF10/EG10*1000</f>
        <v>13028.330132337076</v>
      </c>
      <c r="EI10">
        <f>'Bond Portfolio data'!DI82</f>
        <v>1.4433</v>
      </c>
      <c r="EK10">
        <v>10.618018136</v>
      </c>
      <c r="EL10">
        <v>14.47</v>
      </c>
      <c r="EM10">
        <v>5.25</v>
      </c>
      <c r="EN10">
        <v>13.91</v>
      </c>
      <c r="EO10">
        <v>15.07</v>
      </c>
      <c r="EP10">
        <v>9</v>
      </c>
      <c r="EQ10">
        <v>11.84</v>
      </c>
      <c r="ER10">
        <v>8.7799999999999994</v>
      </c>
      <c r="ES10">
        <v>13.09</v>
      </c>
      <c r="ET10" s="1">
        <f t="shared" si="5"/>
        <v>9.7989915400145264</v>
      </c>
      <c r="EV10">
        <v>10.79219</v>
      </c>
      <c r="EW10">
        <v>12.32</v>
      </c>
      <c r="EX10">
        <v>6.61</v>
      </c>
      <c r="EY10">
        <v>11.14</v>
      </c>
      <c r="EZ10">
        <v>13.56</v>
      </c>
      <c r="FA10">
        <v>10.08</v>
      </c>
      <c r="FB10">
        <v>10.83</v>
      </c>
      <c r="FC10">
        <v>6.17</v>
      </c>
      <c r="FD10">
        <v>13.27</v>
      </c>
      <c r="FE10" s="1">
        <f t="shared" si="6"/>
        <v>9.8714686671401424</v>
      </c>
      <c r="FH10">
        <v>1992</v>
      </c>
      <c r="FI10">
        <v>6539.3</v>
      </c>
      <c r="FJ10">
        <v>6727.7</v>
      </c>
      <c r="FK10">
        <v>3853.1</v>
      </c>
      <c r="FL10">
        <v>495.67</v>
      </c>
      <c r="FM10">
        <v>1273.73</v>
      </c>
      <c r="FN10">
        <v>592.40099999999995</v>
      </c>
      <c r="FO10">
        <v>317.71699999999998</v>
      </c>
      <c r="FP10">
        <v>130.892</v>
      </c>
      <c r="FQ10">
        <v>279.56799999999998</v>
      </c>
      <c r="FR10">
        <v>271.053</v>
      </c>
      <c r="FV10">
        <v>25122.36</v>
      </c>
      <c r="FW10" s="98">
        <v>633.1</v>
      </c>
      <c r="FX10" s="99">
        <v>667.8</v>
      </c>
      <c r="FY10" s="99">
        <f t="shared" si="34"/>
        <v>3.406866253458795E-2</v>
      </c>
      <c r="FZ10" s="99">
        <f t="shared" si="35"/>
        <v>3.5935954573681615E-2</v>
      </c>
      <c r="GA10" s="98">
        <f t="shared" si="36"/>
        <v>9.681464376921077E-2</v>
      </c>
      <c r="GB10" s="99">
        <f t="shared" si="37"/>
        <v>0.10212102212775066</v>
      </c>
      <c r="GE10">
        <f t="shared" si="23"/>
        <v>26.029799748112836</v>
      </c>
      <c r="GF10">
        <f t="shared" si="38"/>
        <v>26.779729292948591</v>
      </c>
      <c r="GG10">
        <f t="shared" si="24"/>
        <v>15.337332957572455</v>
      </c>
      <c r="GH10">
        <f t="shared" si="25"/>
        <v>1.9730232350782331</v>
      </c>
      <c r="GI10">
        <f t="shared" si="26"/>
        <v>5.0701048786817795</v>
      </c>
      <c r="GJ10">
        <f t="shared" si="27"/>
        <v>2.3580626979312451</v>
      </c>
      <c r="GK10">
        <f t="shared" si="28"/>
        <v>1.2646781592175256</v>
      </c>
      <c r="GL10">
        <f t="shared" si="29"/>
        <v>0.52101792984417072</v>
      </c>
      <c r="GM10">
        <f t="shared" si="30"/>
        <v>1.112825387423793</v>
      </c>
      <c r="GN10">
        <f t="shared" si="31"/>
        <v>1.0789312787492895</v>
      </c>
      <c r="HA10">
        <f t="shared" si="12"/>
        <v>0.36248196323234388</v>
      </c>
      <c r="HD10">
        <f t="shared" si="13"/>
        <v>1.0944967533798649</v>
      </c>
      <c r="HE10">
        <f t="shared" si="14"/>
        <v>1.3083474230703322</v>
      </c>
      <c r="HF10">
        <f t="shared" si="15"/>
        <v>-0.22075100661266378</v>
      </c>
      <c r="HG10">
        <f t="shared" si="16"/>
        <v>0.58349175812041276</v>
      </c>
      <c r="HH10">
        <f t="shared" si="17"/>
        <v>1.2815720939378223</v>
      </c>
      <c r="HI10">
        <f t="shared" si="18"/>
        <v>-9.2791565723748803E-2</v>
      </c>
      <c r="HJ10">
        <f t="shared" ref="HJ10:HJ41" si="40">100*($GF$41*(LN(J10)-LN(J9))+$GG$41*(LN(AE10)-LN(AE9))+$GI$41*(LN(BC10)-LN(BC9))+$GJ$41*(LN(BR10)-LN(BR9))+$GK$41*(LN(CJ10)-LN(CJ9))+$GL$41*(LN(DA10)-LN(DA9))+$GM$41*(LN(DQ10)-LN(DQ9))+$GN$41*(LN(EH10)-LN(EH9)))</f>
        <v>1.8290625216260812</v>
      </c>
      <c r="HK10">
        <f t="shared" si="19"/>
        <v>0.3917739702180596</v>
      </c>
      <c r="HL10">
        <f t="shared" si="20"/>
        <v>0.95324075877157</v>
      </c>
      <c r="HN10">
        <f>HD10/100</f>
        <v>1.0944967533798649E-2</v>
      </c>
      <c r="HO10">
        <f t="shared" si="21"/>
        <v>1.3083474230703322E-2</v>
      </c>
      <c r="HP10">
        <f t="shared" si="21"/>
        <v>-2.2075100661266378E-3</v>
      </c>
      <c r="HQ10">
        <f t="shared" si="21"/>
        <v>5.8349175812041276E-3</v>
      </c>
      <c r="HR10">
        <f t="shared" si="21"/>
        <v>1.2815720939378224E-2</v>
      </c>
      <c r="HS10">
        <f t="shared" si="21"/>
        <v>-9.2791565723748803E-4</v>
      </c>
      <c r="HT10">
        <f>HJ10/100</f>
        <v>1.8290625216260813E-2</v>
      </c>
      <c r="HU10">
        <f t="shared" si="33"/>
        <v>3.6248196323234389E-3</v>
      </c>
      <c r="HV10">
        <f t="shared" si="22"/>
        <v>0.95324075877157</v>
      </c>
    </row>
    <row r="11" spans="1:230" x14ac:dyDescent="0.25">
      <c r="A11" t="s">
        <v>714</v>
      </c>
      <c r="B11">
        <v>0.83282389300000004</v>
      </c>
      <c r="C11">
        <v>94.321710400000001</v>
      </c>
      <c r="D11">
        <v>1325812.95425741</v>
      </c>
      <c r="E11">
        <v>750375.68067702302</v>
      </c>
      <c r="F11">
        <v>305083.56829941098</v>
      </c>
      <c r="G11">
        <v>255558.165190478</v>
      </c>
      <c r="H11">
        <v>567990.09010063601</v>
      </c>
      <c r="I11">
        <v>110773.177682061</v>
      </c>
      <c r="J11">
        <f t="shared" si="7"/>
        <v>5127.5056108877734</v>
      </c>
      <c r="K11">
        <f>1/'Bond Portfolio data'!AP83</f>
        <v>0.77100823976505839</v>
      </c>
      <c r="R11">
        <v>39452.92</v>
      </c>
      <c r="S11">
        <v>42300.88</v>
      </c>
      <c r="T11">
        <f t="shared" si="8"/>
        <v>1.0721862919145149</v>
      </c>
      <c r="U11">
        <v>112.32510000000001</v>
      </c>
      <c r="W11">
        <f t="shared" si="9"/>
        <v>107.21862919145148</v>
      </c>
      <c r="X11">
        <v>410575.5</v>
      </c>
      <c r="Y11">
        <v>230164.9</v>
      </c>
      <c r="Z11">
        <v>128231.3</v>
      </c>
      <c r="AA11">
        <v>62970.8</v>
      </c>
      <c r="AB11">
        <v>222276.7</v>
      </c>
      <c r="AC11">
        <v>26.23</v>
      </c>
      <c r="AD11">
        <v>5848</v>
      </c>
      <c r="AE11">
        <f t="shared" si="0"/>
        <v>1.4490663983189849</v>
      </c>
      <c r="AF11">
        <f t="shared" si="1"/>
        <v>153393.04</v>
      </c>
      <c r="AG11">
        <f>'Bond Portfolio data'!AX83</f>
        <v>145.22999999999999</v>
      </c>
      <c r="AQ11">
        <f>'Bond Portfolio data'!BG83/100</f>
        <v>4.7219999999999995</v>
      </c>
      <c r="AR11">
        <v>65.320969625695597</v>
      </c>
      <c r="AU11">
        <v>63.637</v>
      </c>
      <c r="AV11">
        <v>73.776399999999995</v>
      </c>
      <c r="AW11">
        <v>1057347.1200000001</v>
      </c>
      <c r="AX11">
        <v>633144.67000000004</v>
      </c>
      <c r="AY11">
        <v>222820.02</v>
      </c>
      <c r="AZ11">
        <v>224808.02</v>
      </c>
      <c r="BA11">
        <v>79818</v>
      </c>
      <c r="BB11">
        <v>901.8</v>
      </c>
      <c r="BC11">
        <f t="shared" si="2"/>
        <v>6.8084344132248322</v>
      </c>
      <c r="BD11">
        <f>'Bond Portfolio data'!BP83</f>
        <v>0.5373</v>
      </c>
      <c r="BL11">
        <v>69.7</v>
      </c>
      <c r="BM11">
        <v>88.2</v>
      </c>
      <c r="BN11">
        <v>996880</v>
      </c>
      <c r="BO11">
        <v>512406</v>
      </c>
      <c r="BP11">
        <v>193387</v>
      </c>
      <c r="BQ11">
        <v>244725</v>
      </c>
      <c r="BR11">
        <v>58.796999999999997</v>
      </c>
      <c r="BS11">
        <v>79.733000000000004</v>
      </c>
      <c r="BT11">
        <f>'Bond Portfolio data'!BX83</f>
        <v>1.153</v>
      </c>
      <c r="CB11">
        <v>57.717399999999998</v>
      </c>
      <c r="CC11">
        <v>102.6144</v>
      </c>
      <c r="CD11">
        <v>717509.2</v>
      </c>
      <c r="CE11">
        <v>374814.69</v>
      </c>
      <c r="CF11">
        <v>136251.51999999999</v>
      </c>
      <c r="CG11">
        <v>133993.38</v>
      </c>
      <c r="CH11">
        <v>52186</v>
      </c>
      <c r="CI11">
        <v>72.2</v>
      </c>
      <c r="CJ11">
        <f t="shared" si="3"/>
        <v>722.79778393351796</v>
      </c>
      <c r="CK11">
        <f>1/'Bond Portfolio data'!CG83</f>
        <v>1.2363996043521266</v>
      </c>
      <c r="CS11">
        <v>49.448799999999999</v>
      </c>
      <c r="CT11">
        <v>79.296400000000006</v>
      </c>
      <c r="CU11">
        <v>1531522.09</v>
      </c>
      <c r="CV11">
        <v>565489.96</v>
      </c>
      <c r="CW11">
        <v>257029.44</v>
      </c>
      <c r="CX11">
        <v>324832.7</v>
      </c>
      <c r="DA11">
        <f t="shared" si="4"/>
        <v>0.13791317050024657</v>
      </c>
      <c r="DB11">
        <v>45</v>
      </c>
      <c r="DC11">
        <v>2032.24</v>
      </c>
      <c r="DE11">
        <f>'Bond Portfolio data'!CP83</f>
        <v>6.1539999999999999</v>
      </c>
      <c r="DG11">
        <v>65.693799999999996</v>
      </c>
      <c r="DH11">
        <f t="shared" si="10"/>
        <v>71.196227556938396</v>
      </c>
      <c r="DI11">
        <v>430463.89</v>
      </c>
      <c r="DJ11">
        <v>604616.15</v>
      </c>
      <c r="DK11">
        <v>2294229.7999999998</v>
      </c>
      <c r="DL11">
        <v>1112801.47</v>
      </c>
      <c r="DM11">
        <v>605669.73</v>
      </c>
      <c r="DN11">
        <v>736918.55</v>
      </c>
      <c r="DO11">
        <v>188132</v>
      </c>
      <c r="DP11">
        <v>45700.44</v>
      </c>
      <c r="DQ11">
        <f t="shared" si="11"/>
        <v>4116.6343256213722</v>
      </c>
      <c r="DR11">
        <f>'Bond Portfolio data'!CY83</f>
        <v>5.8315000000000001</v>
      </c>
      <c r="DZ11">
        <v>80.446299999999994</v>
      </c>
      <c r="EA11">
        <v>87.751999999999995</v>
      </c>
      <c r="EB11">
        <v>448000.13</v>
      </c>
      <c r="EC11">
        <v>253400.53</v>
      </c>
      <c r="ED11">
        <v>111385.77</v>
      </c>
      <c r="EE11">
        <v>52899.92</v>
      </c>
      <c r="EF11">
        <v>50259.49</v>
      </c>
      <c r="EG11">
        <v>3838.07</v>
      </c>
      <c r="EH11">
        <f t="shared" si="39"/>
        <v>13094.990450929763</v>
      </c>
      <c r="EI11">
        <f>'Bond Portfolio data'!DI83</f>
        <v>1.3354999999999999</v>
      </c>
      <c r="EK11">
        <v>10.536336843999999</v>
      </c>
      <c r="EL11">
        <v>14.28</v>
      </c>
      <c r="EM11">
        <v>5.75</v>
      </c>
      <c r="EN11">
        <v>13.07</v>
      </c>
      <c r="EO11">
        <v>14.09</v>
      </c>
      <c r="EP11">
        <v>8.2799999999999994</v>
      </c>
      <c r="EQ11">
        <v>11</v>
      </c>
      <c r="ER11">
        <v>7.66</v>
      </c>
      <c r="ES11">
        <v>12.88</v>
      </c>
      <c r="ET11" s="1">
        <f t="shared" si="5"/>
        <v>9.718723431916672</v>
      </c>
      <c r="EV11">
        <v>10.88659</v>
      </c>
      <c r="EW11">
        <v>12.03</v>
      </c>
      <c r="EX11">
        <v>7.47</v>
      </c>
      <c r="EY11">
        <v>10.7</v>
      </c>
      <c r="EZ11">
        <v>13.43</v>
      </c>
      <c r="FA11">
        <v>9.36</v>
      </c>
      <c r="FB11">
        <v>10.6</v>
      </c>
      <c r="FC11">
        <v>6.54</v>
      </c>
      <c r="FD11">
        <v>13.14</v>
      </c>
      <c r="FE11" s="1">
        <f t="shared" si="6"/>
        <v>10.029670328610839</v>
      </c>
      <c r="FH11">
        <v>1993</v>
      </c>
      <c r="FI11">
        <v>6878.7</v>
      </c>
      <c r="FJ11">
        <v>6114.91</v>
      </c>
      <c r="FK11">
        <v>4415.5200000000004</v>
      </c>
      <c r="FL11">
        <v>623.04899999999998</v>
      </c>
      <c r="FM11">
        <v>1139.2</v>
      </c>
      <c r="FN11">
        <v>577.20000000000005</v>
      </c>
      <c r="FO11">
        <v>309.21699999999998</v>
      </c>
      <c r="FP11">
        <v>120.267</v>
      </c>
      <c r="FQ11">
        <v>209.982</v>
      </c>
      <c r="FR11">
        <v>263.44499999999999</v>
      </c>
      <c r="FV11">
        <v>25836.92</v>
      </c>
      <c r="FW11" s="98">
        <v>654.79999999999995</v>
      </c>
      <c r="FX11" s="99">
        <v>720</v>
      </c>
      <c r="FY11" s="99">
        <f t="shared" si="34"/>
        <v>3.4539107574445282E-2</v>
      </c>
      <c r="FZ11" s="99">
        <f t="shared" si="35"/>
        <v>3.7978249012829271E-2</v>
      </c>
      <c r="GA11" s="98">
        <f t="shared" si="36"/>
        <v>9.5192405541744796E-2</v>
      </c>
      <c r="GB11" s="99">
        <f t="shared" si="37"/>
        <v>0.10467094073007982</v>
      </c>
      <c r="GE11">
        <f t="shared" si="23"/>
        <v>26.623529429978497</v>
      </c>
      <c r="GF11">
        <f t="shared" si="38"/>
        <v>23.667333412806173</v>
      </c>
      <c r="GG11">
        <f t="shared" si="24"/>
        <v>17.089962735496339</v>
      </c>
      <c r="GH11">
        <f t="shared" si="25"/>
        <v>2.4114677755707725</v>
      </c>
      <c r="GI11">
        <f t="shared" si="26"/>
        <v>4.4091942847676897</v>
      </c>
      <c r="GJ11">
        <f t="shared" si="27"/>
        <v>2.2340124132443036</v>
      </c>
      <c r="GK11">
        <f t="shared" si="28"/>
        <v>1.1968028696918982</v>
      </c>
      <c r="GL11">
        <f t="shared" si="29"/>
        <v>0.46548505007562824</v>
      </c>
      <c r="GM11">
        <f t="shared" si="30"/>
        <v>0.81272071129221291</v>
      </c>
      <c r="GN11">
        <f t="shared" si="31"/>
        <v>1.0196455305044099</v>
      </c>
      <c r="HA11">
        <f t="shared" si="12"/>
        <v>-5.9149638732395484</v>
      </c>
      <c r="HD11">
        <f t="shared" si="13"/>
        <v>0.7678370952387451</v>
      </c>
      <c r="HE11">
        <f t="shared" si="14"/>
        <v>0.35212076567029255</v>
      </c>
      <c r="HF11">
        <f t="shared" si="15"/>
        <v>0.57616361038092045</v>
      </c>
      <c r="HG11">
        <f t="shared" si="16"/>
        <v>-1.67124708523138E-2</v>
      </c>
      <c r="HH11">
        <f t="shared" si="17"/>
        <v>0.96263128651960672</v>
      </c>
      <c r="HI11">
        <f t="shared" si="18"/>
        <v>-0.46287085834385794</v>
      </c>
      <c r="HJ11">
        <f t="shared" si="40"/>
        <v>1.5289777395734081</v>
      </c>
      <c r="HK11">
        <f t="shared" si="19"/>
        <v>-6.3929494854067768</v>
      </c>
      <c r="HL11">
        <f t="shared" si="20"/>
        <v>0.54909395951507711</v>
      </c>
      <c r="HN11">
        <f t="shared" si="32"/>
        <v>7.6783709523874514E-3</v>
      </c>
      <c r="HO11">
        <f t="shared" si="21"/>
        <v>3.5212076567029253E-3</v>
      </c>
      <c r="HP11">
        <f t="shared" si="21"/>
        <v>5.7616361038092048E-3</v>
      </c>
      <c r="HQ11">
        <f t="shared" si="21"/>
        <v>-1.67124708523138E-4</v>
      </c>
      <c r="HR11">
        <f t="shared" si="21"/>
        <v>9.6263128651960673E-3</v>
      </c>
      <c r="HS11">
        <f t="shared" si="21"/>
        <v>-4.6287085834385792E-3</v>
      </c>
      <c r="HT11">
        <f t="shared" ref="HT11:HT17" si="41">HJ11/100</f>
        <v>1.5289777395734082E-2</v>
      </c>
      <c r="HU11">
        <f t="shared" si="33"/>
        <v>-5.9149638732395482E-2</v>
      </c>
      <c r="HV11">
        <f t="shared" si="22"/>
        <v>0.54909395951507711</v>
      </c>
    </row>
    <row r="12" spans="1:230" x14ac:dyDescent="0.25">
      <c r="A12" t="s">
        <v>715</v>
      </c>
      <c r="B12">
        <v>0.84263435099999995</v>
      </c>
      <c r="C12">
        <v>95.977296100000004</v>
      </c>
      <c r="D12">
        <v>1333315.28268876</v>
      </c>
      <c r="E12">
        <v>756991.23411369696</v>
      </c>
      <c r="F12">
        <v>307382.52972926502</v>
      </c>
      <c r="G12">
        <v>257109.543710528</v>
      </c>
      <c r="H12">
        <v>581161.36983879004</v>
      </c>
      <c r="I12">
        <v>111463.23952012901</v>
      </c>
      <c r="J12">
        <f t="shared" si="7"/>
        <v>5213.9285771775794</v>
      </c>
      <c r="K12">
        <f>1/'Bond Portfolio data'!AP84</f>
        <v>0.73163593795727244</v>
      </c>
      <c r="R12">
        <v>41616.89</v>
      </c>
      <c r="S12">
        <v>45011.96</v>
      </c>
      <c r="T12">
        <f t="shared" si="8"/>
        <v>1.0815791377010633</v>
      </c>
      <c r="U12">
        <v>113.59910000000001</v>
      </c>
      <c r="W12">
        <f t="shared" si="9"/>
        <v>108.15791377010633</v>
      </c>
      <c r="X12">
        <v>409624.6</v>
      </c>
      <c r="Y12">
        <v>228054.7</v>
      </c>
      <c r="Z12">
        <v>130647.4</v>
      </c>
      <c r="AA12">
        <v>63777.5</v>
      </c>
      <c r="AB12">
        <v>229744.3</v>
      </c>
      <c r="AC12">
        <v>26.4</v>
      </c>
      <c r="AD12">
        <v>5904</v>
      </c>
      <c r="AE12">
        <f t="shared" si="0"/>
        <v>1.473989770674222</v>
      </c>
      <c r="AF12">
        <f t="shared" si="1"/>
        <v>155865.60000000001</v>
      </c>
      <c r="AG12">
        <f>'Bond Portfolio data'!AX84</f>
        <v>130.79</v>
      </c>
      <c r="AQ12">
        <f>'Bond Portfolio data'!BG84/100</f>
        <v>4.9663000000000004</v>
      </c>
      <c r="AR12">
        <v>67.925701718316702</v>
      </c>
      <c r="AU12">
        <v>64.037700000000001</v>
      </c>
      <c r="AV12">
        <v>74.642700000000005</v>
      </c>
      <c r="AW12">
        <v>1053716.75</v>
      </c>
      <c r="AX12">
        <v>629417.14</v>
      </c>
      <c r="AY12">
        <v>220238.57</v>
      </c>
      <c r="AZ12">
        <v>226817.75</v>
      </c>
      <c r="BA12">
        <v>80698</v>
      </c>
      <c r="BB12">
        <v>892.4</v>
      </c>
      <c r="BC12">
        <f t="shared" si="2"/>
        <v>6.9560045512533186</v>
      </c>
      <c r="BD12">
        <f>'Bond Portfolio data'!BP84</f>
        <v>0.51419999999999999</v>
      </c>
      <c r="BL12">
        <v>70.3</v>
      </c>
      <c r="BM12">
        <v>90.2</v>
      </c>
      <c r="BN12">
        <v>987944</v>
      </c>
      <c r="BO12">
        <v>510654</v>
      </c>
      <c r="BP12">
        <v>186466</v>
      </c>
      <c r="BQ12">
        <v>247452</v>
      </c>
      <c r="BR12">
        <v>59.996000000000002</v>
      </c>
      <c r="BS12">
        <v>78.367999999999995</v>
      </c>
      <c r="BT12">
        <f>'Bond Portfolio data'!BX84</f>
        <v>1.1612</v>
      </c>
      <c r="CB12">
        <v>58.165100000000002</v>
      </c>
      <c r="CC12">
        <v>109.92910000000001</v>
      </c>
      <c r="CD12">
        <v>721477.61</v>
      </c>
      <c r="CE12">
        <v>372778.85</v>
      </c>
      <c r="CF12">
        <v>131552.79999999999</v>
      </c>
      <c r="CG12">
        <v>134734.18</v>
      </c>
      <c r="CH12">
        <v>52015</v>
      </c>
      <c r="CI12">
        <v>70.900000000000006</v>
      </c>
      <c r="CJ12">
        <f t="shared" si="3"/>
        <v>733.63892806770093</v>
      </c>
      <c r="CK12">
        <f>1/'Bond Portfolio data'!CG84</f>
        <v>1.2779552715654952</v>
      </c>
      <c r="CS12">
        <v>50.264699999999998</v>
      </c>
      <c r="CT12">
        <v>79.999700000000004</v>
      </c>
      <c r="CU12">
        <v>1572531.22</v>
      </c>
      <c r="CV12">
        <v>561816.71</v>
      </c>
      <c r="CW12">
        <v>259598.32</v>
      </c>
      <c r="CX12">
        <v>320212.37</v>
      </c>
      <c r="DA12">
        <f t="shared" si="4"/>
        <v>0.13607432822690996</v>
      </c>
      <c r="DB12">
        <v>44.4</v>
      </c>
      <c r="DC12">
        <v>2022.5</v>
      </c>
      <c r="DE12">
        <f>'Bond Portfolio data'!CP84</f>
        <v>5.8620999999999999</v>
      </c>
      <c r="DG12">
        <v>66.222999999999999</v>
      </c>
      <c r="DH12">
        <f t="shared" si="10"/>
        <v>72.875721790270532</v>
      </c>
      <c r="DI12">
        <v>435045.3</v>
      </c>
      <c r="DJ12">
        <v>596968.77</v>
      </c>
      <c r="DK12">
        <v>2320290.9500000002</v>
      </c>
      <c r="DL12">
        <v>1101615.08</v>
      </c>
      <c r="DM12">
        <v>588049.93000000005</v>
      </c>
      <c r="DN12">
        <v>741937.42</v>
      </c>
      <c r="DO12">
        <v>191331.97</v>
      </c>
      <c r="DP12">
        <v>45611.74</v>
      </c>
      <c r="DQ12">
        <f t="shared" si="11"/>
        <v>4194.7965589560936</v>
      </c>
      <c r="DR12">
        <f>'Bond Portfolio data'!CY84</f>
        <v>5.6132999999999997</v>
      </c>
      <c r="DZ12">
        <v>81.532700000000006</v>
      </c>
      <c r="EA12">
        <v>88.165800000000004</v>
      </c>
      <c r="EB12">
        <v>446563.2</v>
      </c>
      <c r="EC12">
        <v>254523.57</v>
      </c>
      <c r="ED12">
        <v>109287.21</v>
      </c>
      <c r="EE12">
        <v>53563.519999999997</v>
      </c>
      <c r="EF12">
        <v>51094.79</v>
      </c>
      <c r="EG12">
        <v>3850.22</v>
      </c>
      <c r="EH12">
        <f t="shared" si="39"/>
        <v>13270.615705076594</v>
      </c>
      <c r="EI12">
        <f>'Bond Portfolio data'!DI84</f>
        <v>1.2718</v>
      </c>
      <c r="EK12">
        <v>11.046291095999999</v>
      </c>
      <c r="EL12">
        <v>12.96</v>
      </c>
      <c r="EM12">
        <v>6</v>
      </c>
      <c r="EN12">
        <v>12.23</v>
      </c>
      <c r="EO12">
        <v>12.56</v>
      </c>
      <c r="EP12">
        <v>7.92</v>
      </c>
      <c r="EQ12">
        <v>11.49</v>
      </c>
      <c r="ER12">
        <v>8.01</v>
      </c>
      <c r="ES12">
        <v>14.64</v>
      </c>
      <c r="ET12" s="1">
        <f t="shared" si="5"/>
        <v>9.8200793953216809</v>
      </c>
      <c r="EV12">
        <v>10.97771</v>
      </c>
      <c r="EW12">
        <v>11.32</v>
      </c>
      <c r="EX12">
        <v>7.04</v>
      </c>
      <c r="EY12">
        <v>10.76</v>
      </c>
      <c r="EZ12">
        <v>12.55</v>
      </c>
      <c r="FA12">
        <v>9.36</v>
      </c>
      <c r="FB12">
        <v>10.62</v>
      </c>
      <c r="FC12">
        <v>6.68</v>
      </c>
      <c r="FD12">
        <v>12.78</v>
      </c>
      <c r="FE12" s="1">
        <f t="shared" si="6"/>
        <v>9.8674552440516354</v>
      </c>
      <c r="FH12">
        <v>1994</v>
      </c>
      <c r="FI12">
        <v>7308.78</v>
      </c>
      <c r="FJ12">
        <v>6459.33</v>
      </c>
      <c r="FK12">
        <v>4850.8900000000003</v>
      </c>
      <c r="FL12">
        <v>566.49</v>
      </c>
      <c r="FM12">
        <v>1220.82</v>
      </c>
      <c r="FN12">
        <v>578.13800000000003</v>
      </c>
      <c r="FO12">
        <v>352.70100000000002</v>
      </c>
      <c r="FP12">
        <v>127.09399999999999</v>
      </c>
      <c r="FQ12">
        <v>226.113</v>
      </c>
      <c r="FR12">
        <v>291.88299999999998</v>
      </c>
      <c r="FV12">
        <v>27743.59</v>
      </c>
      <c r="FW12" s="98">
        <v>720.9</v>
      </c>
      <c r="FX12" s="99">
        <v>813.5</v>
      </c>
      <c r="FY12" s="99">
        <f t="shared" si="34"/>
        <v>3.5278037818800366E-2</v>
      </c>
      <c r="FZ12" s="99">
        <f t="shared" si="35"/>
        <v>3.9809521106386601E-2</v>
      </c>
      <c r="GA12" s="98">
        <f t="shared" si="36"/>
        <v>9.863479267401673E-2</v>
      </c>
      <c r="GB12" s="99">
        <f t="shared" si="37"/>
        <v>0.11130448583758165</v>
      </c>
      <c r="GE12">
        <f t="shared" si="23"/>
        <v>26.34403117981487</v>
      </c>
      <c r="GF12">
        <f t="shared" si="38"/>
        <v>23.282242853214022</v>
      </c>
      <c r="GG12">
        <f t="shared" si="24"/>
        <v>17.484723498292759</v>
      </c>
      <c r="GH12">
        <f t="shared" si="25"/>
        <v>2.0418770606111178</v>
      </c>
      <c r="GI12">
        <f t="shared" si="26"/>
        <v>4.4003677966694283</v>
      </c>
      <c r="GJ12">
        <f t="shared" si="27"/>
        <v>2.083861533420873</v>
      </c>
      <c r="GK12">
        <f t="shared" si="28"/>
        <v>1.2712882507274654</v>
      </c>
      <c r="GL12">
        <f t="shared" si="29"/>
        <v>0.45810221388075589</v>
      </c>
      <c r="GM12">
        <f t="shared" si="30"/>
        <v>0.81500988156183107</v>
      </c>
      <c r="GN12">
        <f t="shared" si="31"/>
        <v>1.0520736501656778</v>
      </c>
      <c r="HA12">
        <f t="shared" si="12"/>
        <v>-5.1876290627268871</v>
      </c>
      <c r="HD12">
        <f t="shared" si="13"/>
        <v>0.19468075221083514</v>
      </c>
      <c r="HE12">
        <f t="shared" si="14"/>
        <v>6.4292255191325823E-2</v>
      </c>
      <c r="HF12">
        <f t="shared" si="15"/>
        <v>0.3975488973822961</v>
      </c>
      <c r="HG12">
        <f t="shared" si="16"/>
        <v>0.49326337095678496</v>
      </c>
      <c r="HH12">
        <f t="shared" si="17"/>
        <v>1.0767912723239781</v>
      </c>
      <c r="HI12">
        <f t="shared" si="18"/>
        <v>1.5896643692399772</v>
      </c>
      <c r="HJ12">
        <f t="shared" si="40"/>
        <v>1.7035119255435125</v>
      </c>
      <c r="HK12">
        <f t="shared" si="19"/>
        <v>-6.014463952222501</v>
      </c>
      <c r="HL12">
        <f t="shared" si="20"/>
        <v>0.83191293039400327</v>
      </c>
      <c r="HN12">
        <f t="shared" si="32"/>
        <v>1.9468075221083514E-3</v>
      </c>
      <c r="HO12">
        <f t="shared" si="21"/>
        <v>6.4292255191325824E-4</v>
      </c>
      <c r="HP12">
        <f t="shared" si="21"/>
        <v>3.9754889738229608E-3</v>
      </c>
      <c r="HQ12">
        <f t="shared" si="21"/>
        <v>4.9326337095678494E-3</v>
      </c>
      <c r="HR12">
        <f t="shared" si="21"/>
        <v>1.0767912723239782E-2</v>
      </c>
      <c r="HS12">
        <f t="shared" si="21"/>
        <v>1.5896643692399771E-2</v>
      </c>
      <c r="HT12">
        <f t="shared" si="41"/>
        <v>1.7035119255435126E-2</v>
      </c>
      <c r="HU12">
        <f t="shared" si="33"/>
        <v>-5.1876290627268867E-2</v>
      </c>
      <c r="HV12">
        <f t="shared" si="22"/>
        <v>0.83191293039400327</v>
      </c>
    </row>
    <row r="13" spans="1:230" ht="15.75" x14ac:dyDescent="0.25">
      <c r="A13" t="s">
        <v>373</v>
      </c>
      <c r="B13">
        <v>0.85404503099999995</v>
      </c>
      <c r="C13">
        <v>95.246952500000006</v>
      </c>
      <c r="D13">
        <v>1342529.2950762301</v>
      </c>
      <c r="E13">
        <v>765307.09049969097</v>
      </c>
      <c r="F13">
        <v>307387.37197801901</v>
      </c>
      <c r="G13">
        <v>258579.75201211</v>
      </c>
      <c r="H13">
        <v>589967.47179210302</v>
      </c>
      <c r="I13">
        <v>112061.925835273</v>
      </c>
      <c r="J13">
        <f t="shared" si="7"/>
        <v>5264.6558355541201</v>
      </c>
      <c r="K13">
        <f>1/'Bond Portfolio data'!AP85</f>
        <v>0.74585676566672132</v>
      </c>
      <c r="M13">
        <v>473014.99</v>
      </c>
      <c r="N13">
        <v>241544.44</v>
      </c>
      <c r="O13">
        <v>160864.73000000001</v>
      </c>
      <c r="P13">
        <v>64636.3</v>
      </c>
      <c r="Q13">
        <v>47135.76</v>
      </c>
      <c r="R13">
        <v>39165.050000000003</v>
      </c>
      <c r="S13">
        <v>41444.21</v>
      </c>
      <c r="T13">
        <f t="shared" si="8"/>
        <v>1.0581937211876404</v>
      </c>
      <c r="U13">
        <v>114.3844</v>
      </c>
      <c r="W13">
        <f t="shared" si="9"/>
        <v>105.81937211876405</v>
      </c>
      <c r="X13">
        <v>413225.9</v>
      </c>
      <c r="Y13">
        <v>228857.7</v>
      </c>
      <c r="Z13">
        <v>132062.9</v>
      </c>
      <c r="AA13">
        <v>64615.8</v>
      </c>
      <c r="AB13">
        <v>232673.2</v>
      </c>
      <c r="AC13">
        <v>26.73</v>
      </c>
      <c r="AD13">
        <v>5940</v>
      </c>
      <c r="AE13">
        <f>AB13/AC13/AD13</f>
        <v>1.4654161014056262</v>
      </c>
      <c r="AF13">
        <f>AC13*AD13</f>
        <v>158776.20000000001</v>
      </c>
      <c r="AG13">
        <f>'Bond Portfolio data'!AX85</f>
        <v>133.85</v>
      </c>
      <c r="AK13">
        <v>6.2857501216855196</v>
      </c>
      <c r="AN13">
        <v>0.47149260562289602</v>
      </c>
      <c r="AQ13">
        <f>'Bond Portfolio data'!BG85/100</f>
        <v>5.2220000000000004</v>
      </c>
      <c r="AR13">
        <v>70.762023322394199</v>
      </c>
      <c r="AU13">
        <v>65.373500000000007</v>
      </c>
      <c r="AV13">
        <v>74.027500000000003</v>
      </c>
      <c r="AW13">
        <v>1050658.6000000001</v>
      </c>
      <c r="AX13">
        <v>623716.22</v>
      </c>
      <c r="AY13">
        <v>210414.71</v>
      </c>
      <c r="AZ13">
        <v>227320.18</v>
      </c>
      <c r="BA13">
        <v>82035</v>
      </c>
      <c r="BB13">
        <v>881.4</v>
      </c>
      <c r="BC13">
        <f t="shared" si="2"/>
        <v>7.1595014923810023</v>
      </c>
      <c r="BD13">
        <f>'Bond Portfolio data'!BP85</f>
        <v>0.52459999999999996</v>
      </c>
      <c r="BF13">
        <v>691484</v>
      </c>
      <c r="BG13">
        <v>382412</v>
      </c>
      <c r="BH13">
        <v>115660</v>
      </c>
      <c r="BI13">
        <v>164576</v>
      </c>
      <c r="BJ13">
        <v>165532</v>
      </c>
      <c r="BK13">
        <v>168756</v>
      </c>
      <c r="BL13">
        <v>71</v>
      </c>
      <c r="BM13">
        <v>88.1</v>
      </c>
      <c r="BN13">
        <v>973650</v>
      </c>
      <c r="BO13">
        <v>499880</v>
      </c>
      <c r="BP13">
        <v>188013</v>
      </c>
      <c r="BQ13">
        <v>246173</v>
      </c>
      <c r="BR13">
        <v>61.063000000000002</v>
      </c>
      <c r="BS13">
        <v>76.721999999999994</v>
      </c>
      <c r="BT13">
        <f>'Bond Portfolio data'!BX85</f>
        <v>1.1556999999999999</v>
      </c>
      <c r="BV13">
        <v>413236</v>
      </c>
      <c r="BW13">
        <v>238436</v>
      </c>
      <c r="BX13">
        <v>100132</v>
      </c>
      <c r="BY13">
        <v>76124</v>
      </c>
      <c r="BZ13">
        <v>67780</v>
      </c>
      <c r="CA13">
        <v>67812</v>
      </c>
      <c r="CB13">
        <v>58.058399999999999</v>
      </c>
      <c r="CC13">
        <v>109.17829999999999</v>
      </c>
      <c r="CD13">
        <v>711759.73</v>
      </c>
      <c r="CE13">
        <v>373845.59</v>
      </c>
      <c r="CF13">
        <v>126322.72</v>
      </c>
      <c r="CG13">
        <v>137114.28</v>
      </c>
      <c r="CH13">
        <v>51798</v>
      </c>
      <c r="CI13">
        <v>70.3</v>
      </c>
      <c r="CJ13">
        <f>CH13/CI13</f>
        <v>736.81365576102417</v>
      </c>
      <c r="CK13">
        <f>1/'Bond Portfolio data'!CG85</f>
        <v>1.2845215157353886</v>
      </c>
      <c r="CM13">
        <v>779756</v>
      </c>
      <c r="CN13">
        <v>382532</v>
      </c>
      <c r="CO13">
        <v>173536</v>
      </c>
      <c r="CP13">
        <v>160028</v>
      </c>
      <c r="CQ13">
        <v>301876</v>
      </c>
      <c r="CR13">
        <v>236260</v>
      </c>
      <c r="CS13">
        <v>49.168799999999997</v>
      </c>
      <c r="CT13">
        <v>76.999799999999993</v>
      </c>
      <c r="CU13">
        <v>1585876.8</v>
      </c>
      <c r="CV13">
        <v>570701.56000000006</v>
      </c>
      <c r="CW13">
        <v>287884.23</v>
      </c>
      <c r="CX13">
        <v>332394.49</v>
      </c>
      <c r="DA13">
        <f t="shared" si="4"/>
        <v>0.13760669678802381</v>
      </c>
      <c r="DB13">
        <v>44.9</v>
      </c>
      <c r="DC13">
        <v>2007.62</v>
      </c>
      <c r="DE13">
        <f>'Bond Portfolio data'!CP85</f>
        <v>5.9725000000000001</v>
      </c>
      <c r="DG13">
        <v>69.661500000000004</v>
      </c>
      <c r="DH13">
        <f t="shared" si="10"/>
        <v>71.323936129859632</v>
      </c>
      <c r="DI13">
        <v>418463.66</v>
      </c>
      <c r="DJ13">
        <v>586708.59</v>
      </c>
      <c r="DK13">
        <v>2313066.34</v>
      </c>
      <c r="DL13">
        <v>1133493.46</v>
      </c>
      <c r="DM13">
        <v>567301.18999999994</v>
      </c>
      <c r="DN13">
        <v>749505.9</v>
      </c>
      <c r="DO13">
        <v>194623.48</v>
      </c>
      <c r="DP13">
        <v>45482.31</v>
      </c>
      <c r="DQ13">
        <f t="shared" si="11"/>
        <v>4279.1027984286648</v>
      </c>
      <c r="DR13">
        <f>'Bond Portfolio data'!CY85</f>
        <v>5.6966000000000001</v>
      </c>
      <c r="DT13">
        <v>368500.88</v>
      </c>
      <c r="DU13">
        <v>208713.81</v>
      </c>
      <c r="DV13">
        <v>112899.06</v>
      </c>
      <c r="DW13">
        <v>40909.879999999997</v>
      </c>
      <c r="DX13">
        <v>151981.93</v>
      </c>
      <c r="DY13">
        <v>146360.68</v>
      </c>
      <c r="DZ13">
        <v>82.612300000000005</v>
      </c>
      <c r="EA13">
        <v>86.124799999999993</v>
      </c>
      <c r="EB13">
        <v>446060.3</v>
      </c>
      <c r="EC13">
        <v>256210.53</v>
      </c>
      <c r="ED13">
        <v>110478.02</v>
      </c>
      <c r="EE13">
        <v>53463.03</v>
      </c>
      <c r="EF13">
        <v>52065.9</v>
      </c>
      <c r="EG13">
        <v>3891.57</v>
      </c>
      <c r="EH13">
        <f t="shared" si="39"/>
        <v>13379.150317224154</v>
      </c>
      <c r="EI13">
        <f>'Bond Portfolio data'!DI85</f>
        <v>1.3065</v>
      </c>
      <c r="EK13">
        <v>11.096522687</v>
      </c>
      <c r="EL13">
        <v>12.09</v>
      </c>
      <c r="EM13">
        <v>6</v>
      </c>
      <c r="EN13">
        <v>10.27</v>
      </c>
      <c r="EO13">
        <v>11.68</v>
      </c>
      <c r="EP13">
        <v>7.92</v>
      </c>
      <c r="EQ13">
        <v>11.06</v>
      </c>
      <c r="ER13">
        <v>8.1199999999999992</v>
      </c>
      <c r="ES13" s="42">
        <v>12.51</v>
      </c>
      <c r="ET13" s="1">
        <f t="shared" si="5"/>
        <v>9.6064031751465464</v>
      </c>
      <c r="EU13" s="43"/>
      <c r="EV13">
        <v>10.55287</v>
      </c>
      <c r="EW13">
        <v>10.34</v>
      </c>
      <c r="EX13">
        <v>6.44</v>
      </c>
      <c r="EY13">
        <v>9.84</v>
      </c>
      <c r="EZ13">
        <v>11.48</v>
      </c>
      <c r="FA13">
        <v>9.36</v>
      </c>
      <c r="FB13">
        <v>10.47</v>
      </c>
      <c r="FC13">
        <v>6.15</v>
      </c>
      <c r="FD13">
        <v>11.44</v>
      </c>
      <c r="FE13" s="1">
        <f t="shared" si="6"/>
        <v>9.321028823022349</v>
      </c>
      <c r="FH13">
        <v>1995</v>
      </c>
      <c r="FI13">
        <v>7664.05</v>
      </c>
      <c r="FJ13">
        <v>7623.47</v>
      </c>
      <c r="FK13">
        <v>5335.58</v>
      </c>
      <c r="FL13">
        <v>736.87300000000005</v>
      </c>
      <c r="FM13">
        <v>1320.62</v>
      </c>
      <c r="FN13">
        <v>604.03399999999999</v>
      </c>
      <c r="FO13">
        <v>379.36700000000002</v>
      </c>
      <c r="FP13">
        <v>152.047</v>
      </c>
      <c r="FQ13">
        <v>264.089</v>
      </c>
      <c r="FR13">
        <v>341.93900000000002</v>
      </c>
      <c r="FS13">
        <v>2594.37</v>
      </c>
      <c r="FT13">
        <v>1611.2</v>
      </c>
      <c r="FU13">
        <v>1171.51</v>
      </c>
      <c r="FV13">
        <v>30852.86</v>
      </c>
      <c r="FW13" s="98">
        <v>812.8</v>
      </c>
      <c r="FX13" s="99">
        <v>902.6</v>
      </c>
      <c r="FY13" s="99">
        <f t="shared" si="34"/>
        <v>3.505138901047531E-2</v>
      </c>
      <c r="FZ13" s="99">
        <f t="shared" si="35"/>
        <v>3.8923946506957449E-2</v>
      </c>
      <c r="GA13" s="98">
        <f t="shared" si="36"/>
        <v>0.10605358785498528</v>
      </c>
      <c r="GB13" s="99">
        <f t="shared" si="37"/>
        <v>0.11777063041081412</v>
      </c>
      <c r="GE13">
        <f t="shared" si="23"/>
        <v>24.840646863856382</v>
      </c>
      <c r="GF13">
        <f t="shared" si="38"/>
        <v>24.709119349065208</v>
      </c>
      <c r="GG13">
        <f t="shared" si="24"/>
        <v>17.293631773521156</v>
      </c>
      <c r="GH13">
        <f t="shared" si="25"/>
        <v>2.3883458454094697</v>
      </c>
      <c r="GI13">
        <f t="shared" si="26"/>
        <v>4.2803811380857395</v>
      </c>
      <c r="GJ13">
        <f t="shared" si="27"/>
        <v>1.9577893265000392</v>
      </c>
      <c r="GK13">
        <f t="shared" si="28"/>
        <v>1.2296007566235352</v>
      </c>
      <c r="GL13">
        <f t="shared" si="29"/>
        <v>0.49281330806933293</v>
      </c>
      <c r="GM13">
        <f t="shared" si="30"/>
        <v>0.85596278594593822</v>
      </c>
      <c r="GN13">
        <f t="shared" si="31"/>
        <v>1.1082894746224501</v>
      </c>
      <c r="HA13">
        <f t="shared" si="12"/>
        <v>2.1227448008577405</v>
      </c>
      <c r="HD13">
        <f t="shared" si="13"/>
        <v>0.43939401773317899</v>
      </c>
      <c r="HE13">
        <f t="shared" si="14"/>
        <v>0.52521351526137294</v>
      </c>
      <c r="HF13">
        <f t="shared" si="15"/>
        <v>-0.18627005704009456</v>
      </c>
      <c r="HG13">
        <f t="shared" si="16"/>
        <v>0.51934931733563672</v>
      </c>
      <c r="HH13">
        <f t="shared" si="17"/>
        <v>1.2048875433123891</v>
      </c>
      <c r="HI13">
        <f t="shared" si="18"/>
        <v>-1.3309418652403509</v>
      </c>
      <c r="HJ13">
        <f t="shared" si="40"/>
        <v>0.78556172700745852</v>
      </c>
      <c r="HK13">
        <f t="shared" si="19"/>
        <v>1.8885754619166835</v>
      </c>
      <c r="HL13">
        <f t="shared" si="20"/>
        <v>0.74774352576184477</v>
      </c>
      <c r="HN13">
        <f t="shared" si="32"/>
        <v>4.3939401773317897E-3</v>
      </c>
      <c r="HO13">
        <f t="shared" si="21"/>
        <v>5.2521351526137296E-3</v>
      </c>
      <c r="HP13">
        <f t="shared" si="21"/>
        <v>-1.8627005704009456E-3</v>
      </c>
      <c r="HQ13">
        <f t="shared" si="21"/>
        <v>5.193493173356367E-3</v>
      </c>
      <c r="HR13">
        <f t="shared" si="21"/>
        <v>1.2048875433123891E-2</v>
      </c>
      <c r="HS13">
        <f t="shared" si="21"/>
        <v>-1.3309418652403508E-2</v>
      </c>
      <c r="HT13">
        <f t="shared" si="41"/>
        <v>7.8556172700745847E-3</v>
      </c>
      <c r="HU13">
        <f t="shared" si="33"/>
        <v>2.1227448008577406E-2</v>
      </c>
      <c r="HV13">
        <f t="shared" si="22"/>
        <v>0.74774352576184477</v>
      </c>
    </row>
    <row r="14" spans="1:230" ht="15.75" x14ac:dyDescent="0.25">
      <c r="A14" t="s">
        <v>374</v>
      </c>
      <c r="B14">
        <v>0.86624477600000005</v>
      </c>
      <c r="C14">
        <v>95.376314699999995</v>
      </c>
      <c r="D14">
        <v>1346517.1205776299</v>
      </c>
      <c r="E14">
        <v>771871.99161403498</v>
      </c>
      <c r="F14">
        <v>308070.52696870198</v>
      </c>
      <c r="G14">
        <v>262523.68319270399</v>
      </c>
      <c r="H14">
        <v>604982.12006978004</v>
      </c>
      <c r="I14">
        <v>111892.776905134</v>
      </c>
      <c r="J14">
        <f t="shared" si="7"/>
        <v>5406.8022691286114</v>
      </c>
      <c r="K14">
        <f>1/'Bond Portfolio data'!AP86</f>
        <v>0.84243869152422435</v>
      </c>
      <c r="M14">
        <v>481358.85</v>
      </c>
      <c r="N14">
        <v>246189.23</v>
      </c>
      <c r="O14">
        <v>157190.26</v>
      </c>
      <c r="P14">
        <v>65365.919999999998</v>
      </c>
      <c r="Q14">
        <v>46987.39</v>
      </c>
      <c r="R14">
        <v>39194.93</v>
      </c>
      <c r="S14">
        <v>40108.61</v>
      </c>
      <c r="T14">
        <f t="shared" si="8"/>
        <v>1.0233111782569837</v>
      </c>
      <c r="U14">
        <v>115.0373</v>
      </c>
      <c r="W14">
        <f t="shared" si="9"/>
        <v>102.33111782569837</v>
      </c>
      <c r="X14">
        <v>418058.9</v>
      </c>
      <c r="Y14">
        <v>232222.3</v>
      </c>
      <c r="Z14">
        <v>128499.5</v>
      </c>
      <c r="AA14">
        <v>64916</v>
      </c>
      <c r="AB14">
        <v>237916.6</v>
      </c>
      <c r="AC14">
        <v>26.48</v>
      </c>
      <c r="AD14">
        <v>5962</v>
      </c>
      <c r="AE14">
        <f t="shared" ref="AE14:AE77" si="42">AB14/AC14/AD14</f>
        <v>1.5070053440166371</v>
      </c>
      <c r="AF14">
        <f t="shared" ref="AF14:AF77" si="43">AC14*AD14</f>
        <v>157873.76</v>
      </c>
      <c r="AG14">
        <f>'Bond Portfolio data'!AX86</f>
        <v>138.31</v>
      </c>
      <c r="AK14">
        <v>6.2941115924919204</v>
      </c>
      <c r="AN14">
        <v>0.47891635978073599</v>
      </c>
      <c r="AQ14">
        <f>'Bond Portfolio data'!BG86/100</f>
        <v>5.3113000000000001</v>
      </c>
      <c r="AR14">
        <v>74.268694689219203</v>
      </c>
      <c r="AU14">
        <v>66.173699999999997</v>
      </c>
      <c r="AV14">
        <v>75.228300000000004</v>
      </c>
      <c r="AW14">
        <v>1049286.79</v>
      </c>
      <c r="AX14">
        <v>616343.4</v>
      </c>
      <c r="AY14">
        <v>207240.73</v>
      </c>
      <c r="AZ14">
        <v>233369.12</v>
      </c>
      <c r="BA14">
        <v>83331</v>
      </c>
      <c r="BB14">
        <v>869.8</v>
      </c>
      <c r="BC14">
        <f t="shared" si="2"/>
        <v>7.3695986698975897</v>
      </c>
      <c r="BD14">
        <f>'Bond Portfolio data'!BP86</f>
        <v>0.58589999999999998</v>
      </c>
      <c r="BF14">
        <v>699036</v>
      </c>
      <c r="BG14">
        <v>391612</v>
      </c>
      <c r="BH14">
        <v>115160</v>
      </c>
      <c r="BI14">
        <v>168600</v>
      </c>
      <c r="BJ14">
        <v>168780</v>
      </c>
      <c r="BK14">
        <v>169716</v>
      </c>
      <c r="BL14">
        <v>71.5</v>
      </c>
      <c r="BM14">
        <v>86.9</v>
      </c>
      <c r="BN14">
        <v>978103</v>
      </c>
      <c r="BO14">
        <v>508296</v>
      </c>
      <c r="BP14">
        <v>185867</v>
      </c>
      <c r="BQ14">
        <v>250796</v>
      </c>
      <c r="BR14">
        <v>61.555</v>
      </c>
      <c r="BS14">
        <v>76.489999999999995</v>
      </c>
      <c r="BT14">
        <f>'Bond Portfolio data'!BX86</f>
        <v>1.1488</v>
      </c>
      <c r="BV14">
        <v>414648</v>
      </c>
      <c r="BW14">
        <v>240152</v>
      </c>
      <c r="BX14">
        <v>97080</v>
      </c>
      <c r="BY14">
        <v>77000</v>
      </c>
      <c r="BZ14">
        <v>68416</v>
      </c>
      <c r="CA14">
        <v>65968</v>
      </c>
      <c r="CB14">
        <v>58.327100000000002</v>
      </c>
      <c r="CC14">
        <v>105.9058</v>
      </c>
      <c r="CD14">
        <v>710901.49</v>
      </c>
      <c r="CE14">
        <v>375147.37</v>
      </c>
      <c r="CF14">
        <v>122800.58</v>
      </c>
      <c r="CG14">
        <v>137858.75</v>
      </c>
      <c r="CH14">
        <v>51421</v>
      </c>
      <c r="CI14">
        <v>69.8</v>
      </c>
      <c r="CJ14">
        <f t="shared" ref="CJ14:CJ77" si="44">CH14/CI14</f>
        <v>736.69054441260744</v>
      </c>
      <c r="CK14">
        <f>1/'Bond Portfolio data'!CG86</f>
        <v>1.2960082944530846</v>
      </c>
      <c r="CM14">
        <v>790812</v>
      </c>
      <c r="CN14">
        <v>383888</v>
      </c>
      <c r="CO14">
        <v>160284</v>
      </c>
      <c r="CP14">
        <v>164088</v>
      </c>
      <c r="CQ14">
        <v>317732</v>
      </c>
      <c r="CR14">
        <v>251828</v>
      </c>
      <c r="CS14">
        <v>49.606499999999997</v>
      </c>
      <c r="CT14">
        <v>78.428299999999993</v>
      </c>
      <c r="CU14">
        <v>1594170.23</v>
      </c>
      <c r="CV14">
        <v>563805.29</v>
      </c>
      <c r="CW14">
        <v>266724.34000000003</v>
      </c>
      <c r="CX14">
        <v>332725.49</v>
      </c>
      <c r="DA14">
        <f t="shared" si="4"/>
        <v>0.13913906534913767</v>
      </c>
      <c r="DB14">
        <v>45.4</v>
      </c>
      <c r="DC14">
        <v>1997.12</v>
      </c>
      <c r="DE14">
        <f>'Bond Portfolio data'!CP86</f>
        <v>6.7542</v>
      </c>
      <c r="DG14">
        <v>70.879599999999996</v>
      </c>
      <c r="DH14">
        <f t="shared" si="10"/>
        <v>70.763642714767698</v>
      </c>
      <c r="DI14">
        <v>402566.82</v>
      </c>
      <c r="DJ14">
        <v>568889.34</v>
      </c>
      <c r="DK14">
        <v>2286531.09</v>
      </c>
      <c r="DL14">
        <v>1134114.49</v>
      </c>
      <c r="DM14">
        <v>533376.03</v>
      </c>
      <c r="DN14">
        <v>757781.42</v>
      </c>
      <c r="DO14">
        <v>196034.61</v>
      </c>
      <c r="DP14">
        <v>45141.24</v>
      </c>
      <c r="DQ14">
        <f t="shared" si="11"/>
        <v>4342.6943965207865</v>
      </c>
      <c r="DR14">
        <f>'Bond Portfolio data'!CY86</f>
        <v>6.2248999999999999</v>
      </c>
      <c r="DT14">
        <v>371851.82</v>
      </c>
      <c r="DU14">
        <v>212249.88</v>
      </c>
      <c r="DV14">
        <v>113845.93</v>
      </c>
      <c r="DW14">
        <v>41585.29</v>
      </c>
      <c r="DX14">
        <v>149700.6</v>
      </c>
      <c r="DY14">
        <v>147948.5</v>
      </c>
      <c r="DZ14">
        <v>83.896500000000003</v>
      </c>
      <c r="EA14">
        <v>89.312399999999997</v>
      </c>
      <c r="EB14">
        <v>443227.08</v>
      </c>
      <c r="EC14">
        <v>257274.64</v>
      </c>
      <c r="ED14">
        <v>110940.61</v>
      </c>
      <c r="EE14">
        <v>53346.77</v>
      </c>
      <c r="EF14">
        <v>53296.09</v>
      </c>
      <c r="EG14">
        <v>4078.93</v>
      </c>
      <c r="EH14">
        <f t="shared" si="39"/>
        <v>13066.193830244696</v>
      </c>
      <c r="EI14">
        <f>'Bond Portfolio data'!DI86</f>
        <v>1.4741</v>
      </c>
      <c r="EK14">
        <v>10.461557802</v>
      </c>
      <c r="EL14">
        <v>10.89</v>
      </c>
      <c r="EM14">
        <v>6</v>
      </c>
      <c r="EN14">
        <v>9.2100000000000009</v>
      </c>
      <c r="EO14">
        <v>10.82</v>
      </c>
      <c r="EP14">
        <v>7.2</v>
      </c>
      <c r="EQ14">
        <v>10.25</v>
      </c>
      <c r="ER14">
        <v>7.71</v>
      </c>
      <c r="ES14" s="42">
        <v>11.54</v>
      </c>
      <c r="ET14" s="1">
        <f t="shared" si="5"/>
        <v>9.0424853202325473</v>
      </c>
      <c r="EV14">
        <v>10.05186</v>
      </c>
      <c r="EW14">
        <v>10.38</v>
      </c>
      <c r="EX14">
        <v>6.67</v>
      </c>
      <c r="EY14">
        <v>9.6300000000000008</v>
      </c>
      <c r="EZ14">
        <v>10.97</v>
      </c>
      <c r="FA14">
        <v>8.64</v>
      </c>
      <c r="FB14">
        <v>9.94</v>
      </c>
      <c r="FC14">
        <v>5.98</v>
      </c>
      <c r="FD14">
        <v>10.9</v>
      </c>
      <c r="FE14" s="1">
        <f t="shared" si="6"/>
        <v>9.0609128598621762</v>
      </c>
      <c r="FH14">
        <v>1996</v>
      </c>
      <c r="FI14">
        <v>8100.18</v>
      </c>
      <c r="FJ14">
        <v>7742.45</v>
      </c>
      <c r="FK14">
        <v>4706.49</v>
      </c>
      <c r="FL14">
        <v>867.22</v>
      </c>
      <c r="FM14">
        <v>1394.48</v>
      </c>
      <c r="FN14">
        <v>628.56899999999996</v>
      </c>
      <c r="FO14">
        <v>425.12799999999999</v>
      </c>
      <c r="FP14">
        <v>163.52000000000001</v>
      </c>
      <c r="FQ14">
        <v>288.13400000000001</v>
      </c>
      <c r="FR14">
        <v>329.67700000000002</v>
      </c>
      <c r="FS14">
        <v>2504.67</v>
      </c>
      <c r="FT14">
        <v>1614.71</v>
      </c>
      <c r="FU14">
        <v>1309.32</v>
      </c>
      <c r="FV14">
        <v>31710.69</v>
      </c>
      <c r="FW14" s="98">
        <v>867.6</v>
      </c>
      <c r="FX14" s="99">
        <v>964</v>
      </c>
      <c r="FY14" s="99">
        <f t="shared" si="34"/>
        <v>3.6746347283476727E-2</v>
      </c>
      <c r="FZ14" s="99">
        <f t="shared" si="35"/>
        <v>4.0829274759418582E-2</v>
      </c>
      <c r="GA14" s="98">
        <f t="shared" si="36"/>
        <v>0.10710873091709074</v>
      </c>
      <c r="GB14" s="99">
        <f t="shared" si="37"/>
        <v>0.11900970101898969</v>
      </c>
      <c r="GE14">
        <f t="shared" si="23"/>
        <v>25.544004245886796</v>
      </c>
      <c r="GF14">
        <f t="shared" si="38"/>
        <v>24.415898865650671</v>
      </c>
      <c r="GG14">
        <f t="shared" si="24"/>
        <v>14.841966541882249</v>
      </c>
      <c r="GH14">
        <f t="shared" si="25"/>
        <v>2.7347875432543409</v>
      </c>
      <c r="GI14">
        <f t="shared" si="26"/>
        <v>4.3975075912886163</v>
      </c>
      <c r="GJ14">
        <f t="shared" si="27"/>
        <v>1.9821990628396922</v>
      </c>
      <c r="GK14">
        <f t="shared" si="28"/>
        <v>1.3406456939284512</v>
      </c>
      <c r="GL14">
        <f t="shared" si="29"/>
        <v>0.51566206853272512</v>
      </c>
      <c r="GM14">
        <f t="shared" si="30"/>
        <v>0.9086336500404123</v>
      </c>
      <c r="GN14">
        <f t="shared" si="31"/>
        <v>1.0396399447631068</v>
      </c>
      <c r="GU14">
        <f t="shared" ref="GU14:GU45" si="45">100*($GF$39*(LN(E14)-LN(E13))+$GG$39*(LN(Y14)-LN(Y13))+$GH$39*(AK14-AK13)+$GI$39*(LN(AX14)-LN(AX13))+$GJ$39*(LN(BO14)-LN(BO13))+$GK$39*(LN(CE14)-LN(CE13))+$GL$39*(LN(CV14)-LN(CV13))+$GM$39*(LN(DL14)-LN(DL13))+$GN$39*(LN(EC14)-LN(EC13)))</f>
        <v>0.78418603078589877</v>
      </c>
      <c r="HA14">
        <f t="shared" si="12"/>
        <v>8.0822220350955352</v>
      </c>
      <c r="HD14">
        <f t="shared" si="13"/>
        <v>0.44215180958968103</v>
      </c>
      <c r="HE14">
        <f t="shared" si="14"/>
        <v>0.77998708134923878</v>
      </c>
      <c r="HF14">
        <f t="shared" si="15"/>
        <v>-1.1399872817887817</v>
      </c>
      <c r="HG14">
        <f t="shared" si="16"/>
        <v>-0.33248900118166314</v>
      </c>
      <c r="HH14">
        <f t="shared" si="17"/>
        <v>1.1026310322397792</v>
      </c>
      <c r="HI14">
        <f t="shared" si="18"/>
        <v>-0.75891703697960666</v>
      </c>
      <c r="HJ14">
        <f t="shared" si="40"/>
        <v>2.4148536691285649</v>
      </c>
      <c r="HK14">
        <f t="shared" si="19"/>
        <v>8.5983208730484684</v>
      </c>
      <c r="HL14">
        <f t="shared" si="20"/>
        <v>1.272105676207409</v>
      </c>
      <c r="HN14">
        <f t="shared" si="32"/>
        <v>4.4215180958968106E-3</v>
      </c>
      <c r="HO14">
        <f>GU14/100</f>
        <v>7.8418603078589874E-3</v>
      </c>
      <c r="HP14">
        <f t="shared" si="21"/>
        <v>-1.1399872817887817E-2</v>
      </c>
      <c r="HQ14">
        <f t="shared" si="21"/>
        <v>-3.3248900118166315E-3</v>
      </c>
      <c r="HR14">
        <f t="shared" si="21"/>
        <v>1.1026310322397792E-2</v>
      </c>
      <c r="HS14">
        <f t="shared" si="21"/>
        <v>-7.5891703697960663E-3</v>
      </c>
      <c r="HT14">
        <f t="shared" si="41"/>
        <v>2.4148536691285648E-2</v>
      </c>
      <c r="HU14">
        <f t="shared" si="33"/>
        <v>8.0822220350955348E-2</v>
      </c>
      <c r="HV14">
        <f t="shared" si="22"/>
        <v>1.272105676207409</v>
      </c>
    </row>
    <row r="15" spans="1:230" ht="15.75" x14ac:dyDescent="0.25">
      <c r="A15" t="s">
        <v>375</v>
      </c>
      <c r="B15">
        <v>0.87731029100000002</v>
      </c>
      <c r="C15">
        <v>96.2988936</v>
      </c>
      <c r="D15">
        <v>1346145.12028065</v>
      </c>
      <c r="E15">
        <v>769321.06876984704</v>
      </c>
      <c r="F15">
        <v>307578.222255653</v>
      </c>
      <c r="G15">
        <v>266214.25387606799</v>
      </c>
      <c r="H15">
        <v>611905.40937010304</v>
      </c>
      <c r="I15">
        <v>111430.69773680699</v>
      </c>
      <c r="J15">
        <f t="shared" si="7"/>
        <v>5491.3540146305913</v>
      </c>
      <c r="K15">
        <f>1/'Bond Portfolio data'!AP87</f>
        <v>0.84912493429895819</v>
      </c>
      <c r="M15">
        <v>482148.14</v>
      </c>
      <c r="N15">
        <v>246366.3</v>
      </c>
      <c r="O15">
        <v>158108.4</v>
      </c>
      <c r="P15">
        <v>65727.850000000006</v>
      </c>
      <c r="Q15">
        <v>48025.13</v>
      </c>
      <c r="R15">
        <v>40148.28</v>
      </c>
      <c r="S15">
        <v>40626.089999999997</v>
      </c>
      <c r="T15">
        <f t="shared" si="8"/>
        <v>1.0119011325018157</v>
      </c>
      <c r="U15">
        <v>115.4816</v>
      </c>
      <c r="W15">
        <f t="shared" si="9"/>
        <v>101.19011325018157</v>
      </c>
      <c r="X15">
        <v>418076.1</v>
      </c>
      <c r="Y15">
        <v>231922.1</v>
      </c>
      <c r="Z15">
        <v>128697.7</v>
      </c>
      <c r="AA15">
        <v>65641.2</v>
      </c>
      <c r="AB15">
        <v>241543</v>
      </c>
      <c r="AC15">
        <v>26.6</v>
      </c>
      <c r="AD15">
        <v>5992</v>
      </c>
      <c r="AE15">
        <f t="shared" si="42"/>
        <v>1.5154479155164278</v>
      </c>
      <c r="AF15">
        <f t="shared" si="43"/>
        <v>159387.20000000001</v>
      </c>
      <c r="AG15">
        <f>'Bond Portfolio data'!AX87</f>
        <v>137.16</v>
      </c>
      <c r="AK15">
        <v>6.3040767638661501</v>
      </c>
      <c r="AN15">
        <v>0.48747558585160999</v>
      </c>
      <c r="AQ15">
        <f>'Bond Portfolio data'!BG87/100</f>
        <v>5.3629999999999995</v>
      </c>
      <c r="AR15">
        <v>78.521284686302707</v>
      </c>
      <c r="AU15">
        <v>66.972399999999993</v>
      </c>
      <c r="AV15">
        <v>76.716399999999993</v>
      </c>
      <c r="AW15">
        <v>1046819.8</v>
      </c>
      <c r="AX15">
        <v>617581.34</v>
      </c>
      <c r="AY15">
        <v>203300.62</v>
      </c>
      <c r="AZ15">
        <v>231557.21</v>
      </c>
      <c r="BA15">
        <v>84762</v>
      </c>
      <c r="BB15">
        <v>859.5</v>
      </c>
      <c r="BC15">
        <f t="shared" si="2"/>
        <v>7.58598469593234</v>
      </c>
      <c r="BD15">
        <f>'Bond Portfolio data'!BP87</f>
        <v>0.59330000000000005</v>
      </c>
      <c r="BF15">
        <v>702272</v>
      </c>
      <c r="BG15">
        <v>394264</v>
      </c>
      <c r="BH15">
        <v>115208</v>
      </c>
      <c r="BI15">
        <v>169060</v>
      </c>
      <c r="BJ15">
        <v>173736</v>
      </c>
      <c r="BK15">
        <v>177604</v>
      </c>
      <c r="BL15">
        <v>71.7</v>
      </c>
      <c r="BM15">
        <v>86.9</v>
      </c>
      <c r="BN15">
        <v>979352</v>
      </c>
      <c r="BO15">
        <v>507821</v>
      </c>
      <c r="BP15">
        <v>186461</v>
      </c>
      <c r="BQ15">
        <v>248979</v>
      </c>
      <c r="BR15">
        <v>62.34</v>
      </c>
      <c r="BS15">
        <v>76.295000000000002</v>
      </c>
      <c r="BT15">
        <f>'Bond Portfolio data'!BX87</f>
        <v>1.1435999999999999</v>
      </c>
      <c r="BV15">
        <v>417332</v>
      </c>
      <c r="BW15">
        <v>245384</v>
      </c>
      <c r="BX15">
        <v>97172</v>
      </c>
      <c r="BY15">
        <v>80136</v>
      </c>
      <c r="BZ15">
        <v>69344</v>
      </c>
      <c r="CA15">
        <v>66768</v>
      </c>
      <c r="CB15">
        <v>58.514600000000002</v>
      </c>
      <c r="CC15">
        <v>104.5264</v>
      </c>
      <c r="CD15">
        <v>713202.8</v>
      </c>
      <c r="CE15">
        <v>380003.72</v>
      </c>
      <c r="CF15">
        <v>123999.93</v>
      </c>
      <c r="CG15">
        <v>141621.44</v>
      </c>
      <c r="CH15">
        <v>51625</v>
      </c>
      <c r="CI15">
        <v>69.8</v>
      </c>
      <c r="CJ15">
        <f t="shared" si="44"/>
        <v>739.61318051575938</v>
      </c>
      <c r="CK15">
        <f>1/'Bond Portfolio data'!CG87</f>
        <v>1.2786088735455823</v>
      </c>
      <c r="CM15">
        <v>795092</v>
      </c>
      <c r="CN15">
        <v>391940</v>
      </c>
      <c r="CO15">
        <v>169408</v>
      </c>
      <c r="CP15">
        <v>166552</v>
      </c>
      <c r="CQ15">
        <v>311640</v>
      </c>
      <c r="CR15">
        <v>246616</v>
      </c>
      <c r="CS15">
        <v>49.997199999999999</v>
      </c>
      <c r="CT15">
        <v>79.432000000000002</v>
      </c>
      <c r="CU15">
        <v>1590273.66</v>
      </c>
      <c r="CV15">
        <v>575324.07999999996</v>
      </c>
      <c r="CW15">
        <v>302709.87</v>
      </c>
      <c r="CX15">
        <v>337700.71</v>
      </c>
      <c r="DA15">
        <f t="shared" si="4"/>
        <v>0.14036496019802874</v>
      </c>
      <c r="DB15">
        <v>45.8</v>
      </c>
      <c r="DC15">
        <v>2023.07</v>
      </c>
      <c r="DE15">
        <f>'Bond Portfolio data'!CP87</f>
        <v>6.8133999999999997</v>
      </c>
      <c r="DG15">
        <v>72.020300000000006</v>
      </c>
      <c r="DH15">
        <f t="shared" si="10"/>
        <v>71.527543990710271</v>
      </c>
      <c r="DI15">
        <v>424847.89</v>
      </c>
      <c r="DJ15">
        <v>593964.04</v>
      </c>
      <c r="DK15">
        <v>2275421.1</v>
      </c>
      <c r="DL15">
        <v>1123710.6100000001</v>
      </c>
      <c r="DM15">
        <v>542531.56999999995</v>
      </c>
      <c r="DN15">
        <v>758750.35</v>
      </c>
      <c r="DO15">
        <v>194951.34</v>
      </c>
      <c r="DP15">
        <v>44542.81</v>
      </c>
      <c r="DQ15">
        <f t="shared" si="11"/>
        <v>4376.7184872261096</v>
      </c>
      <c r="DR15">
        <f>'Bond Portfolio data'!CY87</f>
        <v>6.3318000000000003</v>
      </c>
      <c r="DT15">
        <v>375594.86</v>
      </c>
      <c r="DU15">
        <v>214997.73</v>
      </c>
      <c r="DV15">
        <v>111461.64</v>
      </c>
      <c r="DW15">
        <v>42534.79</v>
      </c>
      <c r="DX15">
        <v>152779.35999999999</v>
      </c>
      <c r="DY15">
        <v>143396.76999999999</v>
      </c>
      <c r="DZ15">
        <v>84.9756</v>
      </c>
      <c r="EA15">
        <v>90.515699999999995</v>
      </c>
      <c r="EB15">
        <v>442003.35</v>
      </c>
      <c r="EC15">
        <v>257364.75</v>
      </c>
      <c r="ED15">
        <v>108191.03999999999</v>
      </c>
      <c r="EE15">
        <v>53846.37</v>
      </c>
      <c r="EF15">
        <v>54190.83</v>
      </c>
      <c r="EG15">
        <v>4053.42</v>
      </c>
      <c r="EH15">
        <f t="shared" si="39"/>
        <v>13369.162336989506</v>
      </c>
      <c r="EI15">
        <f>'Bond Portfolio data'!DI87</f>
        <v>1.5184</v>
      </c>
      <c r="EK15">
        <v>10.505995789</v>
      </c>
      <c r="EL15">
        <v>10.07</v>
      </c>
      <c r="EM15">
        <v>5.5</v>
      </c>
      <c r="EN15">
        <v>8.81</v>
      </c>
      <c r="EO15">
        <v>10.02</v>
      </c>
      <c r="EP15">
        <v>7.2</v>
      </c>
      <c r="EQ15">
        <v>10.42</v>
      </c>
      <c r="ER15">
        <v>7.66</v>
      </c>
      <c r="ES15" s="42">
        <v>10.51</v>
      </c>
      <c r="ET15" s="1">
        <f t="shared" si="5"/>
        <v>8.798599909307546</v>
      </c>
      <c r="EV15">
        <v>10.14279</v>
      </c>
      <c r="EW15">
        <v>9.98</v>
      </c>
      <c r="EX15">
        <v>6.39</v>
      </c>
      <c r="EY15">
        <v>9.7899999999999991</v>
      </c>
      <c r="EZ15">
        <v>10.66</v>
      </c>
      <c r="FA15">
        <v>8.64</v>
      </c>
      <c r="FB15">
        <v>9.74</v>
      </c>
      <c r="FC15">
        <v>6.24</v>
      </c>
      <c r="FD15">
        <v>10.47</v>
      </c>
      <c r="FE15" s="1">
        <f t="shared" si="6"/>
        <v>8.9857146813116167</v>
      </c>
      <c r="FH15">
        <v>1997</v>
      </c>
      <c r="FI15">
        <v>8608.5300000000007</v>
      </c>
      <c r="FJ15">
        <v>6951.8</v>
      </c>
      <c r="FK15">
        <v>4325.24</v>
      </c>
      <c r="FL15">
        <v>965.33699999999999</v>
      </c>
      <c r="FM15">
        <v>1537.56</v>
      </c>
      <c r="FN15">
        <v>652.83399999999995</v>
      </c>
      <c r="FO15">
        <v>426.11599999999999</v>
      </c>
      <c r="FP15">
        <v>161.374</v>
      </c>
      <c r="FQ15">
        <v>264.51</v>
      </c>
      <c r="FR15">
        <v>286.55200000000002</v>
      </c>
      <c r="FS15">
        <v>2221.7399999999998</v>
      </c>
      <c r="FT15">
        <v>1462.61</v>
      </c>
      <c r="FU15">
        <v>1240.58</v>
      </c>
      <c r="FV15">
        <v>31669.63</v>
      </c>
      <c r="FW15" s="98">
        <v>953.8</v>
      </c>
      <c r="FX15" s="99">
        <v>1055.8</v>
      </c>
      <c r="FY15" s="99">
        <f t="shared" si="34"/>
        <v>4.1359692295684078E-2</v>
      </c>
      <c r="FZ15" s="99">
        <f t="shared" si="35"/>
        <v>4.5782725021789941E-2</v>
      </c>
      <c r="GA15" s="98">
        <f t="shared" si="36"/>
        <v>0.11079708149939652</v>
      </c>
      <c r="GB15" s="99">
        <f t="shared" si="37"/>
        <v>0.12264579434584068</v>
      </c>
      <c r="GE15">
        <f t="shared" si="23"/>
        <v>27.182287889059648</v>
      </c>
      <c r="GF15">
        <f t="shared" si="38"/>
        <v>21.950998480247481</v>
      </c>
      <c r="GG15">
        <f t="shared" si="24"/>
        <v>13.657374588841106</v>
      </c>
      <c r="GH15">
        <f t="shared" si="25"/>
        <v>3.0481473891548463</v>
      </c>
      <c r="GI15">
        <f t="shared" si="26"/>
        <v>4.8549983059480013</v>
      </c>
      <c r="GJ15">
        <f t="shared" si="27"/>
        <v>2.0613881500983746</v>
      </c>
      <c r="GK15">
        <f t="shared" si="28"/>
        <v>1.3455035628771159</v>
      </c>
      <c r="GL15">
        <f t="shared" si="29"/>
        <v>0.50955442169674847</v>
      </c>
      <c r="GM15">
        <f t="shared" si="30"/>
        <v>0.83521657815389694</v>
      </c>
      <c r="GN15">
        <f t="shared" si="31"/>
        <v>0.90481638086709582</v>
      </c>
      <c r="GU15">
        <f t="shared" si="45"/>
        <v>-5.1136855953357818E-2</v>
      </c>
      <c r="HA15">
        <f t="shared" si="12"/>
        <v>0.37923449905496615</v>
      </c>
      <c r="HD15">
        <f t="shared" si="13"/>
        <v>-3.9327126788606219E-2</v>
      </c>
      <c r="HE15">
        <f t="shared" si="14"/>
        <v>-0.13579731138385961</v>
      </c>
      <c r="HF15">
        <f t="shared" si="15"/>
        <v>-6.387009634319743E-2</v>
      </c>
      <c r="HG15">
        <f t="shared" si="16"/>
        <v>-0.1013288125268518</v>
      </c>
      <c r="HH15">
        <f t="shared" si="17"/>
        <v>0.94352218525535392</v>
      </c>
      <c r="HI15">
        <f t="shared" si="18"/>
        <v>0.39568824374744249</v>
      </c>
      <c r="HJ15">
        <f t="shared" si="40"/>
        <v>1.3663496039077718</v>
      </c>
      <c r="HK15">
        <f t="shared" si="19"/>
        <v>0.33160091253204865</v>
      </c>
      <c r="HL15">
        <f t="shared" si="20"/>
        <v>0.98925116162992366</v>
      </c>
      <c r="HN15">
        <f t="shared" si="32"/>
        <v>-3.9327126788606218E-4</v>
      </c>
      <c r="HO15">
        <f t="shared" ref="HO15:HO78" si="46">GU15/100</f>
        <v>-5.1136855953357822E-4</v>
      </c>
      <c r="HP15">
        <f t="shared" si="21"/>
        <v>-6.3870096343197425E-4</v>
      </c>
      <c r="HQ15">
        <f t="shared" si="21"/>
        <v>-1.013288125268518E-3</v>
      </c>
      <c r="HR15">
        <f t="shared" si="21"/>
        <v>9.4352218525535388E-3</v>
      </c>
      <c r="HS15">
        <f t="shared" si="21"/>
        <v>3.9568824374744248E-3</v>
      </c>
      <c r="HT15">
        <f t="shared" si="41"/>
        <v>1.3663496039077717E-2</v>
      </c>
      <c r="HU15">
        <f t="shared" si="33"/>
        <v>3.7923449905496614E-3</v>
      </c>
      <c r="HV15">
        <f t="shared" si="22"/>
        <v>0.98925116162992366</v>
      </c>
    </row>
    <row r="16" spans="1:230" ht="15.75" x14ac:dyDescent="0.25">
      <c r="A16" t="s">
        <v>376</v>
      </c>
      <c r="B16">
        <v>0.89039872499999995</v>
      </c>
      <c r="C16">
        <v>95.592021799999998</v>
      </c>
      <c r="D16">
        <v>1358946.9762454799</v>
      </c>
      <c r="E16">
        <v>780173.61940466298</v>
      </c>
      <c r="F16">
        <v>311715.16583868099</v>
      </c>
      <c r="G16">
        <v>269293.63835452503</v>
      </c>
      <c r="H16">
        <v>621821.87344348396</v>
      </c>
      <c r="I16">
        <v>111314.759218149</v>
      </c>
      <c r="J16">
        <f t="shared" si="7"/>
        <v>5586.1583658000736</v>
      </c>
      <c r="K16">
        <f>1/'Bond Portfolio data'!AP88</f>
        <v>0.79580895173657451</v>
      </c>
      <c r="M16">
        <v>489424.83</v>
      </c>
      <c r="N16">
        <v>251251.91</v>
      </c>
      <c r="O16">
        <v>159142.72</v>
      </c>
      <c r="P16">
        <v>67871.31</v>
      </c>
      <c r="Q16">
        <v>48422.37</v>
      </c>
      <c r="R16">
        <v>40194.720000000001</v>
      </c>
      <c r="S16">
        <v>39954.25</v>
      </c>
      <c r="T16">
        <f t="shared" si="8"/>
        <v>0.99401737342616137</v>
      </c>
      <c r="U16">
        <v>116.40689999999999</v>
      </c>
      <c r="W16">
        <f t="shared" si="9"/>
        <v>99.40173734261613</v>
      </c>
      <c r="X16">
        <v>420673.6</v>
      </c>
      <c r="Y16">
        <v>234627.1</v>
      </c>
      <c r="Z16">
        <v>129393.3</v>
      </c>
      <c r="AA16">
        <v>66275.399999999994</v>
      </c>
      <c r="AB16">
        <v>245539.9</v>
      </c>
      <c r="AC16">
        <v>26.48</v>
      </c>
      <c r="AD16">
        <v>6013</v>
      </c>
      <c r="AE16">
        <f t="shared" si="42"/>
        <v>1.5421012529248059</v>
      </c>
      <c r="AF16">
        <f t="shared" si="43"/>
        <v>159224.24</v>
      </c>
      <c r="AG16">
        <f>'Bond Portfolio data'!AX88</f>
        <v>129.5</v>
      </c>
      <c r="AK16">
        <v>6.3276247466773201</v>
      </c>
      <c r="AN16">
        <v>0.49210937918935599</v>
      </c>
      <c r="AQ16">
        <f>'Bond Portfolio data'!BG88/100</f>
        <v>5.3976999999999995</v>
      </c>
      <c r="AR16">
        <v>83.417997302083904</v>
      </c>
      <c r="AU16">
        <v>67.705200000000005</v>
      </c>
      <c r="AV16">
        <v>75.629199999999997</v>
      </c>
      <c r="AW16">
        <v>1048468.25</v>
      </c>
      <c r="AX16">
        <v>614424.81999999995</v>
      </c>
      <c r="AY16">
        <v>204070.53</v>
      </c>
      <c r="AZ16">
        <v>231153.68</v>
      </c>
      <c r="BA16">
        <v>85962</v>
      </c>
      <c r="BB16">
        <v>851.9</v>
      </c>
      <c r="BC16">
        <f t="shared" si="2"/>
        <v>7.7620161268476799</v>
      </c>
      <c r="BD16">
        <f>'Bond Portfolio data'!BP88</f>
        <v>0.56359999999999999</v>
      </c>
      <c r="BF16">
        <v>704220</v>
      </c>
      <c r="BG16">
        <v>394784</v>
      </c>
      <c r="BH16">
        <v>115680</v>
      </c>
      <c r="BI16">
        <v>171936</v>
      </c>
      <c r="BJ16">
        <v>172668</v>
      </c>
      <c r="BK16">
        <v>179396</v>
      </c>
      <c r="BL16">
        <v>71.8</v>
      </c>
      <c r="BM16">
        <v>86.1</v>
      </c>
      <c r="BN16">
        <v>981117</v>
      </c>
      <c r="BO16">
        <v>510675</v>
      </c>
      <c r="BP16">
        <v>189054</v>
      </c>
      <c r="BQ16">
        <v>250921</v>
      </c>
      <c r="BR16">
        <v>62.723999999999997</v>
      </c>
      <c r="BS16">
        <v>75.846000000000004</v>
      </c>
      <c r="BT16">
        <f>'Bond Portfolio data'!BX88</f>
        <v>1.1348</v>
      </c>
      <c r="BV16">
        <v>421312</v>
      </c>
      <c r="BW16">
        <v>247620</v>
      </c>
      <c r="BX16">
        <v>96580</v>
      </c>
      <c r="BY16">
        <v>81248</v>
      </c>
      <c r="BZ16">
        <v>69612</v>
      </c>
      <c r="CA16">
        <v>69560</v>
      </c>
      <c r="CB16">
        <v>58.963700000000003</v>
      </c>
      <c r="CC16">
        <v>105.67010000000001</v>
      </c>
      <c r="CD16">
        <v>714528.13</v>
      </c>
      <c r="CE16">
        <v>380405.11</v>
      </c>
      <c r="CF16">
        <v>123745.63</v>
      </c>
      <c r="CG16">
        <v>139615.41</v>
      </c>
      <c r="CH16">
        <v>52363</v>
      </c>
      <c r="CI16">
        <v>70</v>
      </c>
      <c r="CJ16">
        <f t="shared" si="44"/>
        <v>748.04285714285709</v>
      </c>
      <c r="CK16">
        <f>1/'Bond Portfolio data'!CG88</f>
        <v>1.2751849018107626</v>
      </c>
      <c r="CM16">
        <v>789144</v>
      </c>
      <c r="CN16">
        <v>391400</v>
      </c>
      <c r="CO16">
        <v>184596</v>
      </c>
      <c r="CP16">
        <v>172780</v>
      </c>
      <c r="CQ16">
        <v>307444</v>
      </c>
      <c r="CR16">
        <v>258396</v>
      </c>
      <c r="CS16">
        <v>49.261899999999997</v>
      </c>
      <c r="CT16">
        <v>81.534199999999998</v>
      </c>
      <c r="CU16">
        <v>1601935.19</v>
      </c>
      <c r="CV16">
        <v>573009.06999999995</v>
      </c>
      <c r="CW16">
        <v>269205.25</v>
      </c>
      <c r="CX16">
        <v>345207.9</v>
      </c>
      <c r="DA16">
        <f t="shared" si="4"/>
        <v>0.1418973287591426</v>
      </c>
      <c r="DB16">
        <v>46.3</v>
      </c>
      <c r="DC16">
        <v>2007.78</v>
      </c>
      <c r="DE16">
        <f>'Bond Portfolio data'!CP88</f>
        <v>6.3888999999999996</v>
      </c>
      <c r="DG16">
        <v>70.986699999999999</v>
      </c>
      <c r="DH16">
        <f t="shared" si="10"/>
        <v>69.96017982822238</v>
      </c>
      <c r="DI16">
        <v>405252.52</v>
      </c>
      <c r="DJ16">
        <v>579261.68999999994</v>
      </c>
      <c r="DK16">
        <v>2271895.65</v>
      </c>
      <c r="DL16">
        <v>1130200.1499999999</v>
      </c>
      <c r="DM16">
        <v>536930.02</v>
      </c>
      <c r="DN16">
        <v>768871.87</v>
      </c>
      <c r="DO16">
        <v>196186.26</v>
      </c>
      <c r="DP16">
        <v>44096.27</v>
      </c>
      <c r="DQ16">
        <f t="shared" si="11"/>
        <v>4449.0443295997602</v>
      </c>
      <c r="DR16">
        <f>'Bond Portfolio data'!CY88</f>
        <v>5.9471999999999996</v>
      </c>
      <c r="DT16">
        <v>378145.72</v>
      </c>
      <c r="DU16">
        <v>218979.03</v>
      </c>
      <c r="DV16">
        <v>108039.63</v>
      </c>
      <c r="DW16">
        <v>43662.34</v>
      </c>
      <c r="DX16">
        <v>152234.18</v>
      </c>
      <c r="DY16">
        <v>143886.06</v>
      </c>
      <c r="DZ16">
        <v>85.478700000000003</v>
      </c>
      <c r="EA16">
        <v>90.422499999999999</v>
      </c>
      <c r="EB16">
        <v>442385.8</v>
      </c>
      <c r="EC16">
        <v>258986.92</v>
      </c>
      <c r="ED16">
        <v>104854.08</v>
      </c>
      <c r="EE16">
        <v>54534.95</v>
      </c>
      <c r="EF16">
        <v>54883.22</v>
      </c>
      <c r="EG16">
        <v>4074.18</v>
      </c>
      <c r="EH16">
        <f t="shared" si="39"/>
        <v>13470.985572556932</v>
      </c>
      <c r="EI16">
        <f>'Bond Portfolio data'!DI88</f>
        <v>1.4347000000000001</v>
      </c>
      <c r="EK16">
        <v>10.732214710999999</v>
      </c>
      <c r="EL16">
        <v>10.07</v>
      </c>
      <c r="EM16">
        <v>5</v>
      </c>
      <c r="EN16">
        <v>7.84</v>
      </c>
      <c r="EO16">
        <v>8.3800000000000008</v>
      </c>
      <c r="EP16">
        <v>7.2</v>
      </c>
      <c r="EQ16">
        <v>10.53</v>
      </c>
      <c r="ER16">
        <v>7.44</v>
      </c>
      <c r="ES16" s="42">
        <v>11.81</v>
      </c>
      <c r="ET16" s="1">
        <f t="shared" si="5"/>
        <v>8.7055459479652253</v>
      </c>
      <c r="EV16">
        <v>9.8941759999999999</v>
      </c>
      <c r="EW16">
        <v>9.7200000000000006</v>
      </c>
      <c r="EX16">
        <v>5.85</v>
      </c>
      <c r="EY16">
        <v>8.76</v>
      </c>
      <c r="EZ16">
        <v>9.66</v>
      </c>
      <c r="FA16">
        <v>8.64</v>
      </c>
      <c r="FB16">
        <v>9.83</v>
      </c>
      <c r="FC16">
        <v>6.35</v>
      </c>
      <c r="FD16">
        <v>9.9499999999999993</v>
      </c>
      <c r="FE16" s="1">
        <f t="shared" si="6"/>
        <v>8.6308557836610369</v>
      </c>
      <c r="FH16">
        <v>1998</v>
      </c>
      <c r="FI16">
        <v>9089.15</v>
      </c>
      <c r="FJ16">
        <v>7111.14</v>
      </c>
      <c r="FK16">
        <v>3916.46</v>
      </c>
      <c r="FL16">
        <v>1032.57</v>
      </c>
      <c r="FM16">
        <v>1623.79</v>
      </c>
      <c r="FN16">
        <v>631.85199999999998</v>
      </c>
      <c r="FO16">
        <v>380.57600000000002</v>
      </c>
      <c r="FP16">
        <v>154.18</v>
      </c>
      <c r="FQ16">
        <v>266.82900000000001</v>
      </c>
      <c r="FR16">
        <v>294.62900000000002</v>
      </c>
      <c r="FS16">
        <v>2246.4499999999998</v>
      </c>
      <c r="FT16">
        <v>1512.96</v>
      </c>
      <c r="FU16">
        <v>1268.03</v>
      </c>
      <c r="FV16">
        <v>31488.68</v>
      </c>
      <c r="FW16" s="98">
        <v>953</v>
      </c>
      <c r="FX16" s="99">
        <v>1115.7</v>
      </c>
      <c r="FY16" s="99">
        <f t="shared" si="34"/>
        <v>4.2545535553647783E-2</v>
      </c>
      <c r="FZ16" s="99">
        <f t="shared" si="35"/>
        <v>4.9809080815534972E-2</v>
      </c>
      <c r="GA16" s="98">
        <f t="shared" si="36"/>
        <v>0.10485028853083073</v>
      </c>
      <c r="GB16" s="99">
        <f t="shared" si="37"/>
        <v>0.12275075227056437</v>
      </c>
      <c r="GE16">
        <f t="shared" si="23"/>
        <v>28.864817451858887</v>
      </c>
      <c r="GF16">
        <f t="shared" si="38"/>
        <v>22.583163219290235</v>
      </c>
      <c r="GG16">
        <f t="shared" si="24"/>
        <v>12.437676015634825</v>
      </c>
      <c r="GH16">
        <f t="shared" si="25"/>
        <v>3.2791784222139513</v>
      </c>
      <c r="GI16">
        <f t="shared" si="26"/>
        <v>5.1567420419020422</v>
      </c>
      <c r="GJ16">
        <f t="shared" si="27"/>
        <v>2.0066004672155198</v>
      </c>
      <c r="GK16">
        <f t="shared" si="28"/>
        <v>1.2086121107648844</v>
      </c>
      <c r="GL16">
        <f t="shared" si="29"/>
        <v>0.48963627563937268</v>
      </c>
      <c r="GM16">
        <f t="shared" si="30"/>
        <v>0.84738070951211675</v>
      </c>
      <c r="GN16">
        <f t="shared" si="31"/>
        <v>0.93566640456189343</v>
      </c>
      <c r="GU16">
        <f t="shared" si="45"/>
        <v>1.1014763418066049</v>
      </c>
      <c r="HA16">
        <f t="shared" si="12"/>
        <v>-5.1874701458414165</v>
      </c>
      <c r="HD16">
        <f t="shared" si="13"/>
        <v>0.67300465332462034</v>
      </c>
      <c r="HE16">
        <f t="shared" si="14"/>
        <v>1.0001959507100158</v>
      </c>
      <c r="HF16">
        <f t="shared" si="15"/>
        <v>0.68192306898554245</v>
      </c>
      <c r="HG16">
        <f t="shared" si="16"/>
        <v>-0.21131741326332748</v>
      </c>
      <c r="HH16">
        <f t="shared" si="17"/>
        <v>1.0578164813405777</v>
      </c>
      <c r="HI16">
        <f t="shared" si="18"/>
        <v>-1.0284301919379062</v>
      </c>
      <c r="HJ16">
        <f t="shared" si="40"/>
        <v>1.684095715434959</v>
      </c>
      <c r="HK16">
        <f t="shared" si="19"/>
        <v>-5.6587847645018803</v>
      </c>
      <c r="HL16">
        <f t="shared" si="20"/>
        <v>0.88257890974826059</v>
      </c>
      <c r="HN16">
        <f t="shared" si="32"/>
        <v>6.7300465332462032E-3</v>
      </c>
      <c r="HO16">
        <f t="shared" si="46"/>
        <v>1.1014763418066049E-2</v>
      </c>
      <c r="HP16">
        <f t="shared" si="21"/>
        <v>6.8192306898554244E-3</v>
      </c>
      <c r="HQ16">
        <f t="shared" si="21"/>
        <v>-2.1131741326332748E-3</v>
      </c>
      <c r="HR16">
        <f t="shared" si="21"/>
        <v>1.0578164813405778E-2</v>
      </c>
      <c r="HS16">
        <f t="shared" si="21"/>
        <v>-1.0284301919379062E-2</v>
      </c>
      <c r="HT16">
        <f t="shared" si="41"/>
        <v>1.6840957154349589E-2</v>
      </c>
      <c r="HU16">
        <f t="shared" si="33"/>
        <v>-5.1874701458414163E-2</v>
      </c>
      <c r="HV16">
        <f t="shared" si="22"/>
        <v>0.88257890974826059</v>
      </c>
    </row>
    <row r="17" spans="1:230" ht="15.75" x14ac:dyDescent="0.25">
      <c r="A17" t="s">
        <v>377</v>
      </c>
      <c r="B17">
        <v>0.89701355299999996</v>
      </c>
      <c r="C17">
        <v>94.963851200000008</v>
      </c>
      <c r="D17">
        <v>1379461.0075613901</v>
      </c>
      <c r="E17">
        <v>784899.42488741002</v>
      </c>
      <c r="F17">
        <v>317320.35455655702</v>
      </c>
      <c r="G17">
        <v>270916.63571278902</v>
      </c>
      <c r="H17">
        <v>634200.28788099706</v>
      </c>
      <c r="I17">
        <v>111097.02883924</v>
      </c>
      <c r="J17">
        <f t="shared" si="7"/>
        <v>5708.5260920766814</v>
      </c>
      <c r="K17">
        <f>1/'Bond Portfolio data'!AP89</f>
        <v>0.79200204653328821</v>
      </c>
      <c r="M17">
        <v>490606.51</v>
      </c>
      <c r="N17">
        <v>255298.64</v>
      </c>
      <c r="O17">
        <v>155858.67000000001</v>
      </c>
      <c r="P17">
        <v>67859.38</v>
      </c>
      <c r="Q17">
        <v>48042.69</v>
      </c>
      <c r="R17">
        <v>39744.74</v>
      </c>
      <c r="S17">
        <v>38487.39</v>
      </c>
      <c r="T17">
        <f t="shared" si="8"/>
        <v>0.96836436720934649</v>
      </c>
      <c r="U17">
        <v>116.65170000000001</v>
      </c>
      <c r="W17">
        <f t="shared" si="9"/>
        <v>96.836436720934643</v>
      </c>
      <c r="X17">
        <v>421282.6</v>
      </c>
      <c r="Y17">
        <v>237853.2</v>
      </c>
      <c r="Z17">
        <v>126440.8</v>
      </c>
      <c r="AA17">
        <v>66329.3</v>
      </c>
      <c r="AB17">
        <v>245306.2</v>
      </c>
      <c r="AC17">
        <v>26.56</v>
      </c>
      <c r="AD17">
        <v>6048</v>
      </c>
      <c r="AE17">
        <f t="shared" si="42"/>
        <v>1.5271042005322879</v>
      </c>
      <c r="AF17">
        <f t="shared" si="43"/>
        <v>160634.88</v>
      </c>
      <c r="AG17">
        <f>'Bond Portfolio data'!AX89</f>
        <v>128.43</v>
      </c>
      <c r="AI17">
        <v>7.4305807722056301</v>
      </c>
      <c r="AJ17">
        <v>1471.79167977524</v>
      </c>
      <c r="AK17">
        <v>6.3748655134276202</v>
      </c>
      <c r="AM17">
        <v>0.369582432171912</v>
      </c>
      <c r="AN17">
        <v>0.49724257582492498</v>
      </c>
      <c r="AP17">
        <v>655.72990392655595</v>
      </c>
      <c r="AQ17">
        <f>'Bond Portfolio data'!BG89/100</f>
        <v>5.4616999999999996</v>
      </c>
      <c r="AR17">
        <v>89.138337414220601</v>
      </c>
      <c r="AS17">
        <f>AR17/AM17</f>
        <v>241.18661942447991</v>
      </c>
      <c r="AU17">
        <v>68.382099999999994</v>
      </c>
      <c r="AV17">
        <v>74.642200000000003</v>
      </c>
      <c r="AW17">
        <v>1048415.19</v>
      </c>
      <c r="AX17">
        <v>613223.42000000004</v>
      </c>
      <c r="AY17">
        <v>204712.12</v>
      </c>
      <c r="AZ17">
        <v>232012.17</v>
      </c>
      <c r="BA17">
        <v>86775</v>
      </c>
      <c r="BB17">
        <v>847.2</v>
      </c>
      <c r="BC17">
        <f t="shared" si="2"/>
        <v>7.8788951841359767</v>
      </c>
      <c r="BD17">
        <f>'Bond Portfolio data'!BP89</f>
        <v>0.56489999999999996</v>
      </c>
      <c r="BF17">
        <v>707560</v>
      </c>
      <c r="BG17">
        <v>397288</v>
      </c>
      <c r="BH17">
        <v>115836</v>
      </c>
      <c r="BI17">
        <v>173332</v>
      </c>
      <c r="BJ17">
        <v>177132</v>
      </c>
      <c r="BK17">
        <v>182580</v>
      </c>
      <c r="BL17">
        <v>72.099999999999994</v>
      </c>
      <c r="BM17">
        <v>87.8</v>
      </c>
      <c r="BN17">
        <v>981762</v>
      </c>
      <c r="BO17">
        <v>510639</v>
      </c>
      <c r="BP17">
        <v>187726</v>
      </c>
      <c r="BQ17">
        <v>251321</v>
      </c>
      <c r="BR17">
        <v>63.061</v>
      </c>
      <c r="BS17">
        <v>75.412999999999997</v>
      </c>
      <c r="BT17">
        <f>'Bond Portfolio data'!BX89</f>
        <v>1.1774</v>
      </c>
      <c r="BV17">
        <v>427320</v>
      </c>
      <c r="BW17">
        <v>251196</v>
      </c>
      <c r="BX17">
        <v>96508</v>
      </c>
      <c r="BY17">
        <v>80304</v>
      </c>
      <c r="BZ17">
        <v>70560</v>
      </c>
      <c r="CA17">
        <v>69632</v>
      </c>
      <c r="CB17">
        <v>59.301200000000001</v>
      </c>
      <c r="CC17">
        <v>107.5797</v>
      </c>
      <c r="CD17">
        <v>720592.79</v>
      </c>
      <c r="CE17">
        <v>384176.65</v>
      </c>
      <c r="CF17">
        <v>124387.06</v>
      </c>
      <c r="CG17">
        <v>137910.09</v>
      </c>
      <c r="CH17">
        <v>52535</v>
      </c>
      <c r="CI17">
        <v>69.900000000000006</v>
      </c>
      <c r="CJ17">
        <f t="shared" si="44"/>
        <v>751.57367668097277</v>
      </c>
      <c r="CK17">
        <f>1/'Bond Portfolio data'!CG89</f>
        <v>1.3278449077147789</v>
      </c>
      <c r="CM17">
        <v>804464</v>
      </c>
      <c r="CN17">
        <v>404084</v>
      </c>
      <c r="CO17">
        <v>160344</v>
      </c>
      <c r="CP17">
        <v>176288</v>
      </c>
      <c r="CQ17">
        <v>305528</v>
      </c>
      <c r="CR17">
        <v>245812</v>
      </c>
      <c r="CS17">
        <v>49.172499999999999</v>
      </c>
      <c r="CT17">
        <v>76.652600000000007</v>
      </c>
      <c r="CU17">
        <v>1636003.78</v>
      </c>
      <c r="CV17">
        <v>577282.65</v>
      </c>
      <c r="CW17">
        <v>237973.93</v>
      </c>
      <c r="CX17">
        <v>353810.45</v>
      </c>
      <c r="DA17">
        <f t="shared" si="4"/>
        <v>0.14281674989581092</v>
      </c>
      <c r="DB17">
        <v>46.6</v>
      </c>
      <c r="DC17">
        <v>2004.19</v>
      </c>
      <c r="DE17">
        <f>'Bond Portfolio data'!CP89</f>
        <v>6.3548999999999998</v>
      </c>
      <c r="DG17">
        <v>71.5869</v>
      </c>
      <c r="DH17">
        <f t="shared" si="10"/>
        <v>69.203562742291211</v>
      </c>
      <c r="DI17">
        <v>409682.87</v>
      </c>
      <c r="DJ17">
        <v>591996.79</v>
      </c>
      <c r="DK17">
        <v>2292741.9500000002</v>
      </c>
      <c r="DL17">
        <v>1128844.43</v>
      </c>
      <c r="DM17">
        <v>518909.91</v>
      </c>
      <c r="DN17">
        <v>778903.97</v>
      </c>
      <c r="DO17">
        <v>195080.69</v>
      </c>
      <c r="DP17">
        <v>43623.44</v>
      </c>
      <c r="DQ17">
        <f t="shared" si="11"/>
        <v>4471.9235805337685</v>
      </c>
      <c r="DR17">
        <f>'Bond Portfolio data'!CY89</f>
        <v>5.8673999999999999</v>
      </c>
      <c r="DT17">
        <v>381169.37</v>
      </c>
      <c r="DU17">
        <v>221494.96</v>
      </c>
      <c r="DV17">
        <v>105706.42</v>
      </c>
      <c r="DW17">
        <v>44647.56</v>
      </c>
      <c r="DX17">
        <v>159339.69</v>
      </c>
      <c r="DY17">
        <v>147113.51999999999</v>
      </c>
      <c r="DZ17">
        <v>85.455799999999996</v>
      </c>
      <c r="EA17">
        <v>90.633799999999994</v>
      </c>
      <c r="EB17">
        <v>446042.66</v>
      </c>
      <c r="EC17">
        <v>259935.24</v>
      </c>
      <c r="ED17">
        <v>102934.52</v>
      </c>
      <c r="EE17">
        <v>54988.97</v>
      </c>
      <c r="EF17">
        <v>55276.03</v>
      </c>
      <c r="EG17">
        <v>4043.9</v>
      </c>
      <c r="EH17">
        <f t="shared" si="39"/>
        <v>13668.990331116001</v>
      </c>
      <c r="EI17">
        <f>'Bond Portfolio data'!DI89</f>
        <v>1.4550000000000001</v>
      </c>
      <c r="EK17">
        <v>10.849247498</v>
      </c>
      <c r="EL17">
        <v>9.94</v>
      </c>
      <c r="EM17">
        <v>4.5</v>
      </c>
      <c r="EN17">
        <v>7.43</v>
      </c>
      <c r="EO17">
        <v>7.49</v>
      </c>
      <c r="EP17">
        <v>7.2</v>
      </c>
      <c r="EQ17">
        <v>10.5</v>
      </c>
      <c r="ER17">
        <v>7.62</v>
      </c>
      <c r="ES17" s="42">
        <v>12.14</v>
      </c>
      <c r="ET17" s="1">
        <f t="shared" si="5"/>
        <v>8.5848814097657691</v>
      </c>
      <c r="EV17">
        <v>9.5798579999999998</v>
      </c>
      <c r="EW17">
        <v>9.48</v>
      </c>
      <c r="EX17">
        <v>5.52</v>
      </c>
      <c r="EY17">
        <v>8.3699999999999992</v>
      </c>
      <c r="EZ17">
        <v>10.01</v>
      </c>
      <c r="FA17">
        <v>8.64</v>
      </c>
      <c r="FB17">
        <v>9.39</v>
      </c>
      <c r="FC17">
        <v>6.57</v>
      </c>
      <c r="FD17">
        <v>9.4499999999999993</v>
      </c>
      <c r="FE17" s="1">
        <f t="shared" si="6"/>
        <v>8.3632412722558147</v>
      </c>
      <c r="FH17">
        <v>1999</v>
      </c>
      <c r="FI17">
        <v>9660.6299999999992</v>
      </c>
      <c r="FJ17">
        <v>7125.09</v>
      </c>
      <c r="FK17">
        <v>4417.03</v>
      </c>
      <c r="FL17">
        <v>1097.1400000000001</v>
      </c>
      <c r="FM17">
        <v>1652.54</v>
      </c>
      <c r="FN17">
        <v>676.005</v>
      </c>
      <c r="FO17">
        <v>411.387</v>
      </c>
      <c r="FP17">
        <v>162.316</v>
      </c>
      <c r="FQ17">
        <v>270.73500000000001</v>
      </c>
      <c r="FR17">
        <v>289.39499999999998</v>
      </c>
      <c r="FS17">
        <v>2202.85</v>
      </c>
      <c r="FT17">
        <v>1502.25</v>
      </c>
      <c r="FU17">
        <v>1250.2</v>
      </c>
      <c r="FV17">
        <v>32586.91</v>
      </c>
      <c r="FW17" s="98">
        <v>992</v>
      </c>
      <c r="FX17" s="99">
        <v>1248.5999999999999</v>
      </c>
      <c r="FY17" s="99">
        <f t="shared" si="34"/>
        <v>4.3269121724065135E-2</v>
      </c>
      <c r="FZ17" s="99">
        <f t="shared" si="35"/>
        <v>5.4461517524866658E-2</v>
      </c>
      <c r="GA17" s="98">
        <f t="shared" si="36"/>
        <v>0.10268481455143195</v>
      </c>
      <c r="GB17" s="99">
        <f t="shared" si="37"/>
        <v>0.12924622928318338</v>
      </c>
      <c r="GE17">
        <f t="shared" si="23"/>
        <v>29.645738119999717</v>
      </c>
      <c r="GF17">
        <f t="shared" si="38"/>
        <v>21.864883783089592</v>
      </c>
      <c r="GG17">
        <f t="shared" si="24"/>
        <v>13.554614414192692</v>
      </c>
      <c r="GH17">
        <f t="shared" si="25"/>
        <v>3.3668120113260205</v>
      </c>
      <c r="GI17">
        <f t="shared" si="26"/>
        <v>5.0711773531151003</v>
      </c>
      <c r="GJ17">
        <f t="shared" si="27"/>
        <v>2.0744679381997249</v>
      </c>
      <c r="GK17">
        <f t="shared" si="28"/>
        <v>1.2624302212145919</v>
      </c>
      <c r="GL17">
        <f t="shared" si="29"/>
        <v>0.49810184518875833</v>
      </c>
      <c r="GM17">
        <f t="shared" si="30"/>
        <v>0.83080905799291804</v>
      </c>
      <c r="GN17">
        <f t="shared" si="31"/>
        <v>0.88807131452475851</v>
      </c>
      <c r="GU17">
        <f t="shared" si="45"/>
        <v>0.99475107035065136</v>
      </c>
      <c r="HA17">
        <f t="shared" si="12"/>
        <v>-4.6065116694521416E-2</v>
      </c>
      <c r="HD17">
        <f t="shared" si="13"/>
        <v>0.86040616802489822</v>
      </c>
      <c r="HE17">
        <f t="shared" si="14"/>
        <v>0.69338591912999048</v>
      </c>
      <c r="HF17">
        <f t="shared" si="15"/>
        <v>5.1992935753933109E-3</v>
      </c>
      <c r="HG17">
        <f t="shared" si="16"/>
        <v>1.8739998504183255E-2</v>
      </c>
      <c r="HH17">
        <f t="shared" si="17"/>
        <v>0.57615469807098985</v>
      </c>
      <c r="HI17">
        <f t="shared" si="18"/>
        <v>-1.1242641721284101</v>
      </c>
      <c r="HJ17">
        <f t="shared" si="40"/>
        <v>1.0389612411044125</v>
      </c>
      <c r="HK17">
        <f t="shared" si="19"/>
        <v>-0.14503913408582667</v>
      </c>
      <c r="HL17">
        <f t="shared" si="20"/>
        <v>0.39851865075396481</v>
      </c>
      <c r="HN17">
        <f t="shared" si="32"/>
        <v>8.6040616802489818E-3</v>
      </c>
      <c r="HO17">
        <f t="shared" si="46"/>
        <v>9.9475107035065131E-3</v>
      </c>
      <c r="HP17">
        <f t="shared" si="21"/>
        <v>5.1992935753933107E-5</v>
      </c>
      <c r="HQ17">
        <f t="shared" si="21"/>
        <v>1.8739998504183254E-4</v>
      </c>
      <c r="HR17">
        <f t="shared" si="21"/>
        <v>5.761546980709898E-3</v>
      </c>
      <c r="HS17">
        <f t="shared" si="21"/>
        <v>-1.1242641721284101E-2</v>
      </c>
      <c r="HT17">
        <f t="shared" si="41"/>
        <v>1.0389612411044125E-2</v>
      </c>
      <c r="HU17">
        <f t="shared" si="33"/>
        <v>-4.6065116694521418E-4</v>
      </c>
      <c r="HV17">
        <f>HL17</f>
        <v>0.39851865075396481</v>
      </c>
    </row>
    <row r="18" spans="1:230" ht="15.75" x14ac:dyDescent="0.25">
      <c r="A18" t="s">
        <v>378</v>
      </c>
      <c r="B18">
        <v>0.90538419599999997</v>
      </c>
      <c r="C18">
        <v>94.906605099999993</v>
      </c>
      <c r="D18">
        <v>1368931.2330845001</v>
      </c>
      <c r="E18">
        <v>785791.52877515799</v>
      </c>
      <c r="F18">
        <v>312660.18644463498</v>
      </c>
      <c r="G18">
        <v>271168.05959278898</v>
      </c>
      <c r="H18">
        <v>640434.48511695501</v>
      </c>
      <c r="I18">
        <v>110965.18209108801</v>
      </c>
      <c r="J18">
        <f t="shared" si="7"/>
        <v>5771.4904175189067</v>
      </c>
      <c r="K18">
        <f>1/'Bond Portfolio data'!AP90</f>
        <v>0.78663785474417358</v>
      </c>
      <c r="M18">
        <v>495328.69</v>
      </c>
      <c r="N18">
        <v>255755.2</v>
      </c>
      <c r="O18">
        <v>160241.95000000001</v>
      </c>
      <c r="P18">
        <v>69407.08</v>
      </c>
      <c r="Q18">
        <v>48518.9</v>
      </c>
      <c r="R18">
        <v>39741.980000000003</v>
      </c>
      <c r="S18">
        <v>38987.57</v>
      </c>
      <c r="T18">
        <f t="shared" si="8"/>
        <v>0.98101730210724269</v>
      </c>
      <c r="U18">
        <v>117.3635</v>
      </c>
      <c r="W18">
        <f t="shared" si="9"/>
        <v>98.10173021072427</v>
      </c>
      <c r="X18">
        <v>421055.5</v>
      </c>
      <c r="Y18">
        <v>236619.9</v>
      </c>
      <c r="Z18">
        <v>129391</v>
      </c>
      <c r="AA18">
        <v>66558.2</v>
      </c>
      <c r="AB18">
        <v>246305</v>
      </c>
      <c r="AC18">
        <v>26.39</v>
      </c>
      <c r="AD18">
        <v>6048</v>
      </c>
      <c r="AE18">
        <f t="shared" si="42"/>
        <v>1.5431994342092863</v>
      </c>
      <c r="AF18">
        <f t="shared" si="43"/>
        <v>159606.72</v>
      </c>
      <c r="AG18">
        <f>'Bond Portfolio data'!AX90</f>
        <v>130.30000000000001</v>
      </c>
      <c r="AI18">
        <v>7.4611315723245797</v>
      </c>
      <c r="AJ18">
        <v>1536.1816961576501</v>
      </c>
      <c r="AK18">
        <v>6.3762670763521498</v>
      </c>
      <c r="AM18">
        <v>0.38218137700681898</v>
      </c>
      <c r="AN18">
        <v>0.50554926174253201</v>
      </c>
      <c r="AO18">
        <f>((LN(AN18)-LN(AN17))-0.7*(LN(AM18)-LN(AM17)))/0.3*100</f>
        <v>-2.2991835554979114</v>
      </c>
      <c r="AP18">
        <v>657.38877840974101</v>
      </c>
      <c r="AQ18">
        <f>'Bond Portfolio data'!BG90/100</f>
        <v>5.4920000000000009</v>
      </c>
      <c r="AR18">
        <v>95.240825108086298</v>
      </c>
      <c r="AS18">
        <f t="shared" ref="AS18:AS81" si="47">AR18/AM18</f>
        <v>249.20320779101434</v>
      </c>
      <c r="AU18">
        <v>68.517899999999997</v>
      </c>
      <c r="AV18">
        <v>74.087000000000003</v>
      </c>
      <c r="AW18">
        <v>1047096.44</v>
      </c>
      <c r="AX18">
        <v>624419.69999999995</v>
      </c>
      <c r="AY18">
        <v>203489.33</v>
      </c>
      <c r="AZ18">
        <v>233080.33</v>
      </c>
      <c r="BA18">
        <v>86570</v>
      </c>
      <c r="BB18">
        <v>847.6</v>
      </c>
      <c r="BC18">
        <f t="shared" si="2"/>
        <v>7.8565724035285154</v>
      </c>
      <c r="BD18">
        <f>'Bond Portfolio data'!BP90</f>
        <v>0.5534</v>
      </c>
      <c r="BF18">
        <v>712328</v>
      </c>
      <c r="BG18">
        <v>400492</v>
      </c>
      <c r="BH18">
        <v>111096</v>
      </c>
      <c r="BI18">
        <v>174136</v>
      </c>
      <c r="BJ18">
        <v>184300</v>
      </c>
      <c r="BK18">
        <v>187624</v>
      </c>
      <c r="BL18">
        <v>72.5</v>
      </c>
      <c r="BM18">
        <v>89.3</v>
      </c>
      <c r="BN18">
        <v>982944</v>
      </c>
      <c r="BO18">
        <v>512599</v>
      </c>
      <c r="BP18">
        <v>179996</v>
      </c>
      <c r="BQ18">
        <v>249919</v>
      </c>
      <c r="BR18">
        <v>63.780999999999999</v>
      </c>
      <c r="BS18">
        <v>74.936000000000007</v>
      </c>
      <c r="BT18">
        <f>'Bond Portfolio data'!BX90</f>
        <v>1.1942999999999999</v>
      </c>
      <c r="BV18">
        <v>428732</v>
      </c>
      <c r="BW18">
        <v>253512</v>
      </c>
      <c r="BX18">
        <v>96772</v>
      </c>
      <c r="BY18">
        <v>80144</v>
      </c>
      <c r="BZ18">
        <v>72188</v>
      </c>
      <c r="CA18">
        <v>72268</v>
      </c>
      <c r="CB18">
        <v>59.068800000000003</v>
      </c>
      <c r="CC18">
        <v>107.3229</v>
      </c>
      <c r="CD18">
        <v>725818.19</v>
      </c>
      <c r="CE18">
        <v>387575.74</v>
      </c>
      <c r="CF18">
        <v>125028.48</v>
      </c>
      <c r="CG18">
        <v>138412.51999999999</v>
      </c>
      <c r="CH18">
        <v>53208</v>
      </c>
      <c r="CI18">
        <v>69.599999999999994</v>
      </c>
      <c r="CJ18">
        <f t="shared" si="44"/>
        <v>764.48275862068976</v>
      </c>
      <c r="CK18">
        <f>1/'Bond Portfolio data'!CG90</f>
        <v>1.3187392852433075</v>
      </c>
      <c r="CM18">
        <v>809036</v>
      </c>
      <c r="CN18">
        <v>401248</v>
      </c>
      <c r="CO18">
        <v>173964</v>
      </c>
      <c r="CP18">
        <v>177492</v>
      </c>
      <c r="CQ18">
        <v>298688</v>
      </c>
      <c r="CR18">
        <v>251656</v>
      </c>
      <c r="CS18">
        <v>49.195599999999999</v>
      </c>
      <c r="CT18">
        <v>77.875900000000001</v>
      </c>
      <c r="CU18">
        <v>1644529.73</v>
      </c>
      <c r="CV18">
        <v>587420.68000000005</v>
      </c>
      <c r="CW18">
        <v>280107.19</v>
      </c>
      <c r="CX18">
        <v>353182.58</v>
      </c>
      <c r="DA18">
        <f t="shared" si="4"/>
        <v>0.14373617103247924</v>
      </c>
      <c r="DB18">
        <v>46.9</v>
      </c>
      <c r="DC18">
        <v>1998.07</v>
      </c>
      <c r="DE18">
        <f>'Bond Portfolio data'!CP90</f>
        <v>6.3102999999999998</v>
      </c>
      <c r="DG18">
        <v>70.334400000000002</v>
      </c>
      <c r="DH18">
        <f t="shared" si="10"/>
        <v>69.415071857840474</v>
      </c>
      <c r="DI18">
        <v>412004.26</v>
      </c>
      <c r="DJ18">
        <v>593537.18000000005</v>
      </c>
      <c r="DK18">
        <v>2280965.34</v>
      </c>
      <c r="DL18">
        <v>1118617.42</v>
      </c>
      <c r="DM18">
        <v>497657.01</v>
      </c>
      <c r="DN18">
        <v>779728.68</v>
      </c>
      <c r="DO18">
        <v>194454.92</v>
      </c>
      <c r="DP18">
        <v>43351.58</v>
      </c>
      <c r="DQ18">
        <f t="shared" si="11"/>
        <v>4485.5324765556416</v>
      </c>
      <c r="DR18">
        <f>'Bond Portfolio data'!CY90</f>
        <v>5.8445</v>
      </c>
      <c r="DT18">
        <v>382497.36</v>
      </c>
      <c r="DU18">
        <v>222951.69</v>
      </c>
      <c r="DV18">
        <v>103879.27</v>
      </c>
      <c r="DW18">
        <v>45180.12</v>
      </c>
      <c r="DX18">
        <v>158989.91</v>
      </c>
      <c r="DY18">
        <v>153650.98000000001</v>
      </c>
      <c r="DZ18">
        <v>85.980699999999999</v>
      </c>
      <c r="EA18">
        <v>90.347999999999999</v>
      </c>
      <c r="EB18">
        <v>444864.3</v>
      </c>
      <c r="EC18">
        <v>259138.06</v>
      </c>
      <c r="ED18">
        <v>101305.39</v>
      </c>
      <c r="EE18">
        <v>54983.33</v>
      </c>
      <c r="EF18">
        <v>55279.88</v>
      </c>
      <c r="EG18">
        <v>4031.68</v>
      </c>
      <c r="EH18">
        <f t="shared" si="39"/>
        <v>13711.375902849433</v>
      </c>
      <c r="EI18">
        <f>'Bond Portfolio data'!DI90</f>
        <v>1.4775</v>
      </c>
      <c r="EK18">
        <v>10.979088303999999</v>
      </c>
      <c r="EL18">
        <v>9.48</v>
      </c>
      <c r="EM18">
        <v>3.75</v>
      </c>
      <c r="EN18">
        <v>6.42</v>
      </c>
      <c r="EO18">
        <v>6.72</v>
      </c>
      <c r="EP18">
        <v>7.2</v>
      </c>
      <c r="EQ18">
        <v>10.38</v>
      </c>
      <c r="ER18">
        <v>8.7899999999999991</v>
      </c>
      <c r="ES18" s="42">
        <v>11.7</v>
      </c>
      <c r="ET18" s="1">
        <f t="shared" si="5"/>
        <v>8.3545272178192107</v>
      </c>
      <c r="EV18">
        <v>9.6760699999999993</v>
      </c>
      <c r="EW18">
        <v>9.19</v>
      </c>
      <c r="EX18">
        <v>5.7</v>
      </c>
      <c r="EY18">
        <v>8.58</v>
      </c>
      <c r="EZ18">
        <v>9.15</v>
      </c>
      <c r="FA18">
        <v>8.64</v>
      </c>
      <c r="FB18">
        <v>9.4</v>
      </c>
      <c r="FC18">
        <v>6.98</v>
      </c>
      <c r="FD18">
        <v>9.52</v>
      </c>
      <c r="FE18" s="1">
        <f t="shared" si="6"/>
        <v>8.4194340370986254</v>
      </c>
      <c r="FH18">
        <v>2000</v>
      </c>
      <c r="FI18">
        <v>10284.75</v>
      </c>
      <c r="FJ18">
        <v>6498.12</v>
      </c>
      <c r="FK18">
        <v>4730.99</v>
      </c>
      <c r="FL18">
        <v>1214.93</v>
      </c>
      <c r="FM18">
        <v>1638.7</v>
      </c>
      <c r="FN18">
        <v>742.31899999999996</v>
      </c>
      <c r="FO18">
        <v>398.78899999999999</v>
      </c>
      <c r="FP18">
        <v>171.333</v>
      </c>
      <c r="FQ18">
        <v>259.839</v>
      </c>
      <c r="FR18">
        <v>271.86099999999999</v>
      </c>
      <c r="FS18">
        <v>1955.67</v>
      </c>
      <c r="FT18">
        <v>1372.45</v>
      </c>
      <c r="FU18">
        <v>1145.1099999999999</v>
      </c>
      <c r="FV18">
        <v>33654.83</v>
      </c>
      <c r="FW18" s="98">
        <v>1096.8</v>
      </c>
      <c r="FX18" s="99">
        <v>1472.7</v>
      </c>
      <c r="FY18" s="99">
        <f t="shared" si="34"/>
        <v>4.6931803399902779E-2</v>
      </c>
      <c r="FZ18" s="99">
        <f t="shared" si="35"/>
        <v>6.3016472344125482E-2</v>
      </c>
      <c r="GA18" s="98">
        <f t="shared" si="36"/>
        <v>0.10664333114562823</v>
      </c>
      <c r="GB18" s="99">
        <f t="shared" si="37"/>
        <v>0.14319259097207029</v>
      </c>
      <c r="GE18">
        <f t="shared" si="23"/>
        <v>30.559506614652339</v>
      </c>
      <c r="GF18">
        <f t="shared" si="38"/>
        <v>19.308134969037134</v>
      </c>
      <c r="GG18">
        <f t="shared" si="24"/>
        <v>14.057387899448607</v>
      </c>
      <c r="GH18">
        <f t="shared" si="25"/>
        <v>3.6099721793276029</v>
      </c>
      <c r="GI18">
        <f t="shared" si="26"/>
        <v>4.8691376542386342</v>
      </c>
      <c r="GJ18">
        <f t="shared" si="27"/>
        <v>2.2056834041354541</v>
      </c>
      <c r="GK18">
        <f t="shared" si="28"/>
        <v>1.1849383877440474</v>
      </c>
      <c r="GL18">
        <f t="shared" si="29"/>
        <v>0.50908888857854873</v>
      </c>
      <c r="GM18">
        <f t="shared" si="30"/>
        <v>0.77207045764307825</v>
      </c>
      <c r="GN18">
        <f t="shared" si="31"/>
        <v>0.80779192763713259</v>
      </c>
      <c r="GT18">
        <f t="shared" ref="GT18:GT49" si="48">100*($GF$39*(LN(D18)-LN(D17))+$GG$39*(LN(X18)-LN(X17))+$GH$39*(AI18-AI17)+$GI$39*(LN(AW18)-LN(AW17))+$GJ$39*(LN(BN18)-LN(BN17))+$GK$39*(LN(CD18)-LN(CD17))+$GL$39*(LN(CU18)-LN(CU17))+$GM$39*(LN(DK18)-LN(DK17))+$GN$39*(LN(EB18)-LN(EB17)))</f>
        <v>-0.12844054681858358</v>
      </c>
      <c r="GU18">
        <f t="shared" si="45"/>
        <v>0.14656384948376311</v>
      </c>
      <c r="GW18">
        <f t="shared" ref="GW18:GW49" si="49">100*($GF$39*(LN(I18)-LN(I17))+$GG$39*(LN(AF18)-LN(AF17))+$GH$39*(LN(AP18)-LN(AP17))+$GI$39*(LN(BB18)-LN(BB17))+$GJ$39*(LN(BS18)-LN(BS17))+$GK$39*(LN(CI18)-LN(CI17))+$GL$39*(LN(DC18)-LN(DC17))+$GM$39*(LN(DP18)-LN(DP17))+$GN$39*(LN(EG18)-LN(EG17)))</f>
        <v>-0.25358718794793195</v>
      </c>
      <c r="GX18">
        <f t="shared" ref="GX18:GX49" si="50">100*($GF$39*(LN(B18)-LN(B17))+$GG$39*(LN(U18)-LN(U17))+$GH$39*(LN(AM18)-LN(AM17))+$GI$39*(LN(AU18)-LN(AU17))+$GJ$39*(LN(BL18)-LN(BL17))+$GK$39*(LN(CB18)-LN(CB17))+$GL$39*(LN(CS18)-LN(CS17))+$GM$39*(LN(DG18)-LN(DG17))+$GN$39*(LN(DZ18)-LN(DZ17)))</f>
        <v>0.84246765978886251</v>
      </c>
      <c r="GY18">
        <f t="shared" ref="GY18:GY49" si="51">100*($GF$39*(LN(C18)-LN(C17))+$GG$39*(LN(W18)-LN(W17))+$GH$39*(AO18/100)+$GI$39*(LN(AV18)-LN(AV17))+$GJ$39*(LN(BM18)-LN(BM17))+$GK$39*(LN(CC18)-LN(CC17))+$GL$39*(LN(CT18)-LN(CT17))+$GM$39*(LN(DH18)-LN(DH17))+$GN$39*(LN(EA18)-LN(EA17)))</f>
        <v>0.14430464068215268</v>
      </c>
      <c r="GZ18">
        <f t="shared" ref="GZ18:GZ49" si="52">100*($GF$39*(LN(J18)-LN(J17))+$GG$39*(LN(AE18)-LN(AE17))+$GH$39*(LN(AJ18)-LN(AJ17))+$GI$39*(LN(BC18)-LN(BC17))+$GJ$39*(LN(BR18)-LN(BR17))+$GK$39*(LN(CJ18)-LN(CJ17))+$GL$39*(LN(DA18)-LN(DA17))+$GM$39*(LN(DQ18)-LN(DQ17))+$GN$39*(LN(EH18)-LN(EH17)))</f>
        <v>1.1717416335400295</v>
      </c>
      <c r="HA18">
        <f t="shared" si="12"/>
        <v>-4.1611047957931378E-2</v>
      </c>
      <c r="HB18">
        <f t="shared" ref="HB18:HB49" si="53">100*($GF$39*(LN(G18)-LN(G17))+$GG$39*(LN(AA18)-LN(AA17))+$GH$39*(LN(AS18)-LN(AS17))+$GI$39*(LN(AZ18)-LN(AZ17))+$GJ$39*(LN(BQ18)-LN(BQ17))+$GK$39*(LN(CG18)-LN(CG17))+$GL$39*(LN(CX18)-LN(CX17))+$GM$39*(LN(DN18)-LN(DN17))+$GN$39*(LN(EE18)-LN(EE17)))</f>
        <v>0.40368467915400291</v>
      </c>
      <c r="HD18">
        <f t="shared" si="13"/>
        <v>-0.38569943389108341</v>
      </c>
      <c r="HE18">
        <f t="shared" si="14"/>
        <v>0.14708164133093224</v>
      </c>
      <c r="HF18">
        <f t="shared" si="15"/>
        <v>-0.25831175997754702</v>
      </c>
      <c r="HG18">
        <f t="shared" si="16"/>
        <v>-0.29449695337350212</v>
      </c>
      <c r="HH18">
        <f t="shared" si="17"/>
        <v>0.63966135537773072</v>
      </c>
      <c r="HI18">
        <f t="shared" si="18"/>
        <v>0.3417618401349789</v>
      </c>
      <c r="HJ18">
        <f t="shared" si="40"/>
        <v>0.92040762905436202</v>
      </c>
      <c r="HK18">
        <f t="shared" si="19"/>
        <v>-8.9680627499514082E-2</v>
      </c>
      <c r="HL18">
        <f t="shared" si="20"/>
        <v>0.17207782833038732</v>
      </c>
      <c r="HN18">
        <f>GT18/100</f>
        <v>-1.2844054681858358E-3</v>
      </c>
      <c r="HO18">
        <f t="shared" si="46"/>
        <v>1.4656384948376312E-3</v>
      </c>
      <c r="HP18">
        <f t="shared" si="21"/>
        <v>-2.58311759977547E-3</v>
      </c>
      <c r="HQ18">
        <f>GW18/100</f>
        <v>-2.5358718794793195E-3</v>
      </c>
      <c r="HR18">
        <f t="shared" ref="HR18:HR81" si="54">HH18/100</f>
        <v>6.3966135537773076E-3</v>
      </c>
      <c r="HS18">
        <f t="shared" ref="HS18:HS81" si="55">HI18/100</f>
        <v>3.4176184013497892E-3</v>
      </c>
      <c r="HT18">
        <f>GZ18/100</f>
        <v>1.1717416335400294E-2</v>
      </c>
      <c r="HU18">
        <f t="shared" si="33"/>
        <v>-4.1611047957931379E-4</v>
      </c>
      <c r="HV18">
        <f>HB18</f>
        <v>0.40368467915400291</v>
      </c>
    </row>
    <row r="19" spans="1:230" ht="15.75" x14ac:dyDescent="0.25">
      <c r="A19" t="s">
        <v>379</v>
      </c>
      <c r="B19">
        <v>0.91303927699999998</v>
      </c>
      <c r="C19">
        <v>94.542724700000008</v>
      </c>
      <c r="D19">
        <v>1365097.83233291</v>
      </c>
      <c r="E19">
        <v>784366.09630748397</v>
      </c>
      <c r="F19">
        <v>306643.96355211397</v>
      </c>
      <c r="G19">
        <v>273528.12327587698</v>
      </c>
      <c r="H19">
        <v>651028.86923700699</v>
      </c>
      <c r="I19">
        <v>110358.09292412001</v>
      </c>
      <c r="J19">
        <f t="shared" si="7"/>
        <v>5899.2399377963275</v>
      </c>
      <c r="K19">
        <f>1/'Bond Portfolio data'!AP91</f>
        <v>0.72128891443854515</v>
      </c>
      <c r="M19">
        <v>495351.88</v>
      </c>
      <c r="N19">
        <v>256322.18</v>
      </c>
      <c r="O19">
        <v>157746.43</v>
      </c>
      <c r="P19">
        <v>69873.69</v>
      </c>
      <c r="Q19">
        <v>48362.27</v>
      </c>
      <c r="R19">
        <v>39013.14</v>
      </c>
      <c r="S19">
        <v>38384.93</v>
      </c>
      <c r="T19">
        <f t="shared" si="8"/>
        <v>0.98389747659378357</v>
      </c>
      <c r="U19">
        <v>117.2311</v>
      </c>
      <c r="W19">
        <f t="shared" si="9"/>
        <v>98.389747659378358</v>
      </c>
      <c r="X19">
        <v>423118.4</v>
      </c>
      <c r="Y19">
        <v>237231.7</v>
      </c>
      <c r="Z19">
        <v>128126.6</v>
      </c>
      <c r="AA19">
        <v>67342.899999999994</v>
      </c>
      <c r="AB19">
        <v>248538.6</v>
      </c>
      <c r="AC19">
        <v>26.34</v>
      </c>
      <c r="AD19">
        <v>6058</v>
      </c>
      <c r="AE19">
        <f t="shared" si="42"/>
        <v>1.5575744267073566</v>
      </c>
      <c r="AF19">
        <f t="shared" si="43"/>
        <v>159567.72</v>
      </c>
      <c r="AG19">
        <f>'Bond Portfolio data'!AX91</f>
        <v>124.89</v>
      </c>
      <c r="AI19">
        <v>7.4930089975432397</v>
      </c>
      <c r="AJ19">
        <v>1612.1006976998499</v>
      </c>
      <c r="AK19">
        <v>6.4074144604881003</v>
      </c>
      <c r="AM19">
        <v>0.39150190451239603</v>
      </c>
      <c r="AN19">
        <v>0.51715943590082103</v>
      </c>
      <c r="AO19">
        <f t="shared" ref="AO19:AO82" si="56">((LN(AN19)-LN(AN18))-0.7*(LN(AM19)-LN(AM18)))/0.3*100</f>
        <v>1.9463919090174606</v>
      </c>
      <c r="AP19">
        <v>659.056078761903</v>
      </c>
      <c r="AQ19">
        <f>'Bond Portfolio data'!BG91/100</f>
        <v>5.4557000000000002</v>
      </c>
      <c r="AR19">
        <v>100.23893356881401</v>
      </c>
      <c r="AS19">
        <f t="shared" si="47"/>
        <v>256.03689896134381</v>
      </c>
      <c r="AU19">
        <v>68.286699999999996</v>
      </c>
      <c r="AV19">
        <v>74.112799999999993</v>
      </c>
      <c r="AW19">
        <v>1053739.48</v>
      </c>
      <c r="AX19">
        <v>633021.32999999996</v>
      </c>
      <c r="AY19">
        <v>204281.88</v>
      </c>
      <c r="AZ19">
        <v>233032.85</v>
      </c>
      <c r="BA19">
        <v>86723</v>
      </c>
      <c r="BB19">
        <v>840.4</v>
      </c>
      <c r="BC19">
        <f t="shared" si="2"/>
        <v>7.9378867206092334</v>
      </c>
      <c r="BD19">
        <f>'Bond Portfolio data'!BP91</f>
        <v>0.52580000000000005</v>
      </c>
      <c r="BF19">
        <v>719252</v>
      </c>
      <c r="BG19">
        <v>405592</v>
      </c>
      <c r="BH19">
        <v>113472</v>
      </c>
      <c r="BI19">
        <v>175828</v>
      </c>
      <c r="BJ19">
        <v>188936</v>
      </c>
      <c r="BK19">
        <v>192916</v>
      </c>
      <c r="BL19">
        <v>72.8</v>
      </c>
      <c r="BM19">
        <v>90.3</v>
      </c>
      <c r="BN19">
        <v>988234</v>
      </c>
      <c r="BO19">
        <v>515305</v>
      </c>
      <c r="BP19">
        <v>183617</v>
      </c>
      <c r="BQ19">
        <v>249861</v>
      </c>
      <c r="BR19">
        <v>64.11</v>
      </c>
      <c r="BS19">
        <v>74.540999999999997</v>
      </c>
      <c r="BT19">
        <f>'Bond Portfolio data'!BX91</f>
        <v>1.2017</v>
      </c>
      <c r="BV19">
        <v>432968</v>
      </c>
      <c r="BW19">
        <v>255188</v>
      </c>
      <c r="BX19">
        <v>98764</v>
      </c>
      <c r="BY19">
        <v>82732</v>
      </c>
      <c r="BZ19">
        <v>75356</v>
      </c>
      <c r="CA19">
        <v>76956</v>
      </c>
      <c r="CB19">
        <v>59.1008</v>
      </c>
      <c r="CC19">
        <v>111.9601</v>
      </c>
      <c r="CD19">
        <v>732592.99</v>
      </c>
      <c r="CE19">
        <v>388327.88</v>
      </c>
      <c r="CF19">
        <v>126595.99</v>
      </c>
      <c r="CG19">
        <v>143326.75</v>
      </c>
      <c r="CH19">
        <v>54079</v>
      </c>
      <c r="CI19">
        <v>69.599999999999994</v>
      </c>
      <c r="CJ19">
        <f t="shared" si="44"/>
        <v>776.99712643678163</v>
      </c>
      <c r="CK19">
        <f>1/'Bond Portfolio data'!CG91</f>
        <v>1.3676148796498906</v>
      </c>
      <c r="CM19">
        <v>817196</v>
      </c>
      <c r="CN19">
        <v>402132</v>
      </c>
      <c r="CO19">
        <v>165588</v>
      </c>
      <c r="CP19">
        <v>178520</v>
      </c>
      <c r="CQ19">
        <v>301104</v>
      </c>
      <c r="CR19">
        <v>250632</v>
      </c>
      <c r="CS19">
        <v>49.049100000000003</v>
      </c>
      <c r="CT19">
        <v>76.573800000000006</v>
      </c>
      <c r="CU19">
        <v>1666077.14</v>
      </c>
      <c r="CV19">
        <v>574881.34</v>
      </c>
      <c r="CW19">
        <v>277890.2</v>
      </c>
      <c r="CX19">
        <v>355793.04</v>
      </c>
      <c r="DA19">
        <f t="shared" si="4"/>
        <v>0.14465559216914756</v>
      </c>
      <c r="DB19">
        <v>47.2</v>
      </c>
      <c r="DC19">
        <v>2009.15</v>
      </c>
      <c r="DE19">
        <f>'Bond Portfolio data'!CP91</f>
        <v>5.7916999999999996</v>
      </c>
      <c r="DG19">
        <v>71.830100000000002</v>
      </c>
      <c r="DH19">
        <f t="shared" si="10"/>
        <v>68.269813555426055</v>
      </c>
      <c r="DI19">
        <v>416694.16</v>
      </c>
      <c r="DJ19">
        <v>610363.69999999995</v>
      </c>
      <c r="DK19">
        <v>2247949.83</v>
      </c>
      <c r="DL19">
        <v>1119445.75</v>
      </c>
      <c r="DM19">
        <v>463919.58</v>
      </c>
      <c r="DN19">
        <v>764147.7</v>
      </c>
      <c r="DO19">
        <v>196523.25</v>
      </c>
      <c r="DP19">
        <v>42608.61</v>
      </c>
      <c r="DQ19">
        <f t="shared" si="11"/>
        <v>4612.289628786295</v>
      </c>
      <c r="DR19">
        <f>'Bond Portfolio data'!CY91</f>
        <v>5.3533999999999997</v>
      </c>
      <c r="DT19">
        <v>380368.57</v>
      </c>
      <c r="DU19">
        <v>222163.39</v>
      </c>
      <c r="DV19">
        <v>99848.4</v>
      </c>
      <c r="DW19">
        <v>44766.76</v>
      </c>
      <c r="DX19">
        <v>157139.57999999999</v>
      </c>
      <c r="DY19">
        <v>141917.70000000001</v>
      </c>
      <c r="DZ19">
        <v>86.094200000000001</v>
      </c>
      <c r="EA19">
        <v>87.909000000000006</v>
      </c>
      <c r="EB19">
        <v>441805.22</v>
      </c>
      <c r="EC19">
        <v>257188.34</v>
      </c>
      <c r="ED19">
        <v>97879.18</v>
      </c>
      <c r="EE19">
        <v>54087.55</v>
      </c>
      <c r="EF19">
        <v>55443.03</v>
      </c>
      <c r="EG19">
        <v>4016.22</v>
      </c>
      <c r="EH19">
        <f t="shared" si="39"/>
        <v>13804.779120665702</v>
      </c>
      <c r="EI19">
        <f>'Bond Portfolio data'!DI91</f>
        <v>1.3037000000000001</v>
      </c>
      <c r="EK19">
        <v>11.928408989999999</v>
      </c>
      <c r="EL19">
        <v>9.18</v>
      </c>
      <c r="EM19">
        <v>3.25</v>
      </c>
      <c r="EN19">
        <v>5.43</v>
      </c>
      <c r="EO19">
        <v>5.77</v>
      </c>
      <c r="EP19">
        <v>7.2</v>
      </c>
      <c r="EQ19">
        <v>12.27</v>
      </c>
      <c r="ER19">
        <v>7.54</v>
      </c>
      <c r="ES19" s="42">
        <v>15.12</v>
      </c>
      <c r="ET19" s="1">
        <f t="shared" si="5"/>
        <v>8.6144486313517312</v>
      </c>
      <c r="EV19">
        <v>10.052099999999999</v>
      </c>
      <c r="EW19">
        <v>9.1999999999999993</v>
      </c>
      <c r="EX19">
        <v>5.18</v>
      </c>
      <c r="EY19">
        <v>7.54</v>
      </c>
      <c r="EZ19">
        <v>8.74</v>
      </c>
      <c r="FA19">
        <v>8.64</v>
      </c>
      <c r="FB19">
        <v>9.89</v>
      </c>
      <c r="FC19">
        <v>6.3</v>
      </c>
      <c r="FD19">
        <v>10.55</v>
      </c>
      <c r="FE19" s="1">
        <f t="shared" si="6"/>
        <v>8.4112232421797231</v>
      </c>
      <c r="FH19">
        <v>2001</v>
      </c>
      <c r="FI19">
        <v>10621.83</v>
      </c>
      <c r="FJ19">
        <v>6588.75</v>
      </c>
      <c r="FK19">
        <v>4161.03</v>
      </c>
      <c r="FL19">
        <v>1344.08</v>
      </c>
      <c r="FM19">
        <v>1613.59</v>
      </c>
      <c r="FN19">
        <v>736.42499999999995</v>
      </c>
      <c r="FO19">
        <v>376.49900000000002</v>
      </c>
      <c r="FP19">
        <v>174.017</v>
      </c>
      <c r="FQ19">
        <v>239.95699999999999</v>
      </c>
      <c r="FR19">
        <v>278.858</v>
      </c>
      <c r="FS19">
        <v>1952.33</v>
      </c>
      <c r="FT19">
        <v>1383.41</v>
      </c>
      <c r="FU19">
        <v>1163.32</v>
      </c>
      <c r="FV19">
        <v>33417.519999999997</v>
      </c>
      <c r="FW19" s="98">
        <v>1026.7</v>
      </c>
      <c r="FX19" s="99">
        <v>1395.4</v>
      </c>
      <c r="FY19" s="99">
        <f t="shared" si="34"/>
        <v>4.5039215746485423E-2</v>
      </c>
      <c r="FZ19" s="99">
        <f t="shared" si="35"/>
        <v>6.1213325852387028E-2</v>
      </c>
      <c r="GA19" s="98">
        <f t="shared" si="36"/>
        <v>9.6659426859590114E-2</v>
      </c>
      <c r="GB19" s="99">
        <f t="shared" si="37"/>
        <v>0.13137095961806958</v>
      </c>
      <c r="GE19">
        <f t="shared" si="23"/>
        <v>31.785213265376967</v>
      </c>
      <c r="GF19">
        <f t="shared" si="38"/>
        <v>19.716454123465777</v>
      </c>
      <c r="GG19">
        <f t="shared" si="24"/>
        <v>12.45164213262983</v>
      </c>
      <c r="GH19">
        <f t="shared" si="25"/>
        <v>4.0220818301298245</v>
      </c>
      <c r="GI19">
        <f t="shared" si="26"/>
        <v>4.8285749511034934</v>
      </c>
      <c r="GJ19">
        <f t="shared" si="27"/>
        <v>2.2037093117622133</v>
      </c>
      <c r="GK19">
        <f t="shared" si="28"/>
        <v>1.1266515288986139</v>
      </c>
      <c r="GL19">
        <f t="shared" si="29"/>
        <v>0.52073582958879061</v>
      </c>
      <c r="GM19">
        <f t="shared" si="30"/>
        <v>0.71805747404355558</v>
      </c>
      <c r="GN19">
        <f t="shared" si="31"/>
        <v>0.83446647147963104</v>
      </c>
      <c r="GT19">
        <f t="shared" si="48"/>
        <v>0.32346042565872768</v>
      </c>
      <c r="GU19">
        <f t="shared" si="45"/>
        <v>0.3429064512240122</v>
      </c>
      <c r="GW19">
        <f t="shared" si="49"/>
        <v>-0.37440240519636031</v>
      </c>
      <c r="GX19">
        <f t="shared" si="50"/>
        <v>0.55532179239154489</v>
      </c>
      <c r="GY19">
        <f t="shared" si="51"/>
        <v>0.11505676907885577</v>
      </c>
      <c r="GZ19">
        <f t="shared" si="52"/>
        <v>1.8253632232418486</v>
      </c>
      <c r="HA19">
        <f t="shared" si="12"/>
        <v>-5.919433367186862</v>
      </c>
      <c r="HB19">
        <f t="shared" si="53"/>
        <v>0.92762286990508325</v>
      </c>
      <c r="HD19">
        <f t="shared" si="13"/>
        <v>9.1999057421252112E-2</v>
      </c>
      <c r="HE19">
        <f t="shared" si="14"/>
        <v>0.11891593737612668</v>
      </c>
      <c r="HF19">
        <f t="shared" si="15"/>
        <v>-1.2570484402318225</v>
      </c>
      <c r="HG19">
        <f t="shared" si="16"/>
        <v>-0.4251270512742068</v>
      </c>
      <c r="HH19">
        <f t="shared" si="17"/>
        <v>0.40548586426887345</v>
      </c>
      <c r="HI19">
        <f t="shared" si="18"/>
        <v>-3.2932612886294184E-2</v>
      </c>
      <c r="HJ19">
        <f t="shared" si="40"/>
        <v>1.5830593377371447</v>
      </c>
      <c r="HK19">
        <f t="shared" si="19"/>
        <v>-6.3441908611465365</v>
      </c>
      <c r="HL19">
        <f t="shared" si="20"/>
        <v>0.78397028333206054</v>
      </c>
      <c r="HN19">
        <f t="shared" ref="HN19:HN82" si="57">GT19/100</f>
        <v>3.2346042565872769E-3</v>
      </c>
      <c r="HO19">
        <f t="shared" si="46"/>
        <v>3.4290645122401222E-3</v>
      </c>
      <c r="HP19">
        <f t="shared" si="21"/>
        <v>-1.2570484402318225E-2</v>
      </c>
      <c r="HQ19">
        <f t="shared" ref="HQ19:HQ82" si="58">GW19/100</f>
        <v>-3.744024051963603E-3</v>
      </c>
      <c r="HR19">
        <f t="shared" si="54"/>
        <v>4.0548586426887344E-3</v>
      </c>
      <c r="HS19">
        <f t="shared" si="55"/>
        <v>-3.2932612886294181E-4</v>
      </c>
      <c r="HT19">
        <f t="shared" ref="HT19:HT82" si="59">GZ19/100</f>
        <v>1.8253632232418486E-2</v>
      </c>
      <c r="HU19">
        <f t="shared" si="33"/>
        <v>-5.9194333671868618E-2</v>
      </c>
      <c r="HV19">
        <f t="shared" ref="HV19:HV82" si="60">HB19</f>
        <v>0.92762286990508325</v>
      </c>
    </row>
    <row r="20" spans="1:230" ht="15.75" x14ac:dyDescent="0.25">
      <c r="A20" t="s">
        <v>380</v>
      </c>
      <c r="B20">
        <v>0.92121836099999999</v>
      </c>
      <c r="C20">
        <v>95.5021524</v>
      </c>
      <c r="D20">
        <v>1362368.20226783</v>
      </c>
      <c r="E20">
        <v>790832.80528822704</v>
      </c>
      <c r="F20">
        <v>304047.48110417399</v>
      </c>
      <c r="G20">
        <v>275055.14596133598</v>
      </c>
      <c r="H20">
        <v>650623.60681136395</v>
      </c>
      <c r="I20">
        <v>109870.87322447701</v>
      </c>
      <c r="J20">
        <f t="shared" si="7"/>
        <v>5921.7114392280828</v>
      </c>
      <c r="K20">
        <f>1/'Bond Portfolio data'!AP92</f>
        <v>0.78883825423783627</v>
      </c>
      <c r="M20">
        <v>492989.87</v>
      </c>
      <c r="N20">
        <v>255948.66</v>
      </c>
      <c r="O20">
        <v>153334.26999999999</v>
      </c>
      <c r="P20">
        <v>71128.479999999996</v>
      </c>
      <c r="Q20">
        <v>48135.75</v>
      </c>
      <c r="R20">
        <v>38582</v>
      </c>
      <c r="S20">
        <v>37084.04</v>
      </c>
      <c r="T20">
        <f t="shared" si="8"/>
        <v>0.96117464102431183</v>
      </c>
      <c r="U20">
        <v>117.42059999999999</v>
      </c>
      <c r="W20">
        <f t="shared" si="9"/>
        <v>96.117464102431185</v>
      </c>
      <c r="X20">
        <v>420449.3</v>
      </c>
      <c r="Y20">
        <v>235970</v>
      </c>
      <c r="Z20">
        <v>124638.8</v>
      </c>
      <c r="AA20">
        <v>68204</v>
      </c>
      <c r="AB20">
        <v>250489</v>
      </c>
      <c r="AC20">
        <v>26.22</v>
      </c>
      <c r="AD20">
        <v>6087</v>
      </c>
      <c r="AE20">
        <f t="shared" si="42"/>
        <v>1.5694687393836912</v>
      </c>
      <c r="AF20">
        <f t="shared" si="43"/>
        <v>159601.13999999998</v>
      </c>
      <c r="AG20">
        <f>'Bond Portfolio data'!AX92</f>
        <v>122.98</v>
      </c>
      <c r="AI20">
        <v>7.5221820493798299</v>
      </c>
      <c r="AJ20">
        <v>1609.37531934565</v>
      </c>
      <c r="AK20">
        <v>6.42422241843094</v>
      </c>
      <c r="AM20">
        <v>0.40162096178671403</v>
      </c>
      <c r="AN20">
        <v>0.53307503030898795</v>
      </c>
      <c r="AO20">
        <f t="shared" si="56"/>
        <v>4.1493675363160216</v>
      </c>
      <c r="AP20">
        <v>660.702204278718</v>
      </c>
      <c r="AQ20">
        <f>'Bond Portfolio data'!BG92/100</f>
        <v>5.6492999999999993</v>
      </c>
      <c r="AR20">
        <v>106.661903908879</v>
      </c>
      <c r="AS20">
        <f t="shared" si="47"/>
        <v>265.57852815840619</v>
      </c>
      <c r="AU20">
        <v>68.971299999999999</v>
      </c>
      <c r="AV20">
        <v>78.558099999999996</v>
      </c>
      <c r="AW20">
        <v>1061079.8</v>
      </c>
      <c r="AX20">
        <v>635885.49</v>
      </c>
      <c r="AY20">
        <v>199190.68</v>
      </c>
      <c r="AZ20">
        <v>234104.97</v>
      </c>
      <c r="BA20">
        <v>87506</v>
      </c>
      <c r="BB20">
        <v>832.8</v>
      </c>
      <c r="BC20">
        <f t="shared" si="2"/>
        <v>8.0826498189610589</v>
      </c>
      <c r="BD20">
        <f>'Bond Portfolio data'!BP92</f>
        <v>0.63419999999999999</v>
      </c>
      <c r="BF20">
        <v>724936</v>
      </c>
      <c r="BG20">
        <v>408968</v>
      </c>
      <c r="BH20">
        <v>109488</v>
      </c>
      <c r="BI20">
        <v>179180</v>
      </c>
      <c r="BJ20">
        <v>199444</v>
      </c>
      <c r="BK20">
        <v>196936</v>
      </c>
      <c r="BL20">
        <v>72.900000000000006</v>
      </c>
      <c r="BM20">
        <v>94.2</v>
      </c>
      <c r="BN20">
        <v>993826</v>
      </c>
      <c r="BO20">
        <v>517151</v>
      </c>
      <c r="BP20">
        <v>176010</v>
      </c>
      <c r="BQ20">
        <v>253877</v>
      </c>
      <c r="BR20">
        <v>64.341999999999999</v>
      </c>
      <c r="BS20">
        <v>74.95</v>
      </c>
      <c r="BT20">
        <f>'Bond Portfolio data'!BX92</f>
        <v>1.2617</v>
      </c>
      <c r="BV20">
        <v>441684</v>
      </c>
      <c r="BW20">
        <v>257664</v>
      </c>
      <c r="BX20">
        <v>106580</v>
      </c>
      <c r="BY20">
        <v>82728</v>
      </c>
      <c r="BZ20">
        <v>78568</v>
      </c>
      <c r="CA20">
        <v>80728</v>
      </c>
      <c r="CB20">
        <v>59.113500000000002</v>
      </c>
      <c r="CC20">
        <v>114.88760000000001</v>
      </c>
      <c r="CD20">
        <v>747179.3</v>
      </c>
      <c r="CE20">
        <v>390034.65</v>
      </c>
      <c r="CF20">
        <v>135606.29999999999</v>
      </c>
      <c r="CG20">
        <v>142717.97</v>
      </c>
      <c r="CH20">
        <v>54509</v>
      </c>
      <c r="CI20">
        <v>69.3</v>
      </c>
      <c r="CJ20">
        <f t="shared" si="44"/>
        <v>786.56565656565658</v>
      </c>
      <c r="CK20">
        <f>1/'Bond Portfolio data'!CG92</f>
        <v>1.4316392269148175</v>
      </c>
      <c r="CM20">
        <v>819228</v>
      </c>
      <c r="CN20">
        <v>412404</v>
      </c>
      <c r="CO20">
        <v>179224</v>
      </c>
      <c r="CP20">
        <v>180780</v>
      </c>
      <c r="CQ20">
        <v>302024</v>
      </c>
      <c r="CR20">
        <v>242484</v>
      </c>
      <c r="CS20">
        <v>49.525599999999997</v>
      </c>
      <c r="CT20">
        <v>78.541700000000006</v>
      </c>
      <c r="CU20">
        <v>1654151.38</v>
      </c>
      <c r="CV20">
        <v>584434.05000000005</v>
      </c>
      <c r="CW20">
        <v>302065.89</v>
      </c>
      <c r="CX20">
        <v>362337.94</v>
      </c>
      <c r="DA20">
        <f t="shared" si="4"/>
        <v>0.14557501330581588</v>
      </c>
      <c r="DB20">
        <v>47.5</v>
      </c>
      <c r="DC20">
        <v>2003.5</v>
      </c>
      <c r="DE20">
        <f>'Bond Portfolio data'!CP92</f>
        <v>6.3963000000000001</v>
      </c>
      <c r="DG20">
        <v>72.617900000000006</v>
      </c>
      <c r="DH20">
        <f t="shared" si="10"/>
        <v>69.816984888572264</v>
      </c>
      <c r="DI20">
        <v>396239.33</v>
      </c>
      <c r="DJ20">
        <v>567540.02</v>
      </c>
      <c r="DK20">
        <v>2217101.2200000002</v>
      </c>
      <c r="DL20">
        <v>1094208.92</v>
      </c>
      <c r="DM20">
        <v>453259.92</v>
      </c>
      <c r="DN20">
        <v>774872.19</v>
      </c>
      <c r="DO20">
        <v>197492.45</v>
      </c>
      <c r="DP20">
        <v>42052.74</v>
      </c>
      <c r="DQ20">
        <f t="shared" si="11"/>
        <v>4696.3039744853731</v>
      </c>
      <c r="DR20">
        <f>'Bond Portfolio data'!CY92</f>
        <v>6.1696999999999997</v>
      </c>
      <c r="DT20">
        <v>379990.41</v>
      </c>
      <c r="DU20">
        <v>223858.99</v>
      </c>
      <c r="DV20">
        <v>98356.85</v>
      </c>
      <c r="DW20">
        <v>44180.15</v>
      </c>
      <c r="DX20">
        <v>155295.29999999999</v>
      </c>
      <c r="DY20">
        <v>144197.26</v>
      </c>
      <c r="DZ20">
        <v>86.636300000000006</v>
      </c>
      <c r="EA20">
        <v>88.370199999999997</v>
      </c>
      <c r="EB20">
        <v>438603.99</v>
      </c>
      <c r="EC20">
        <v>256936.4</v>
      </c>
      <c r="ED20">
        <v>96578.32</v>
      </c>
      <c r="EE20">
        <v>53077.56</v>
      </c>
      <c r="EF20">
        <v>55528.84</v>
      </c>
      <c r="EG20">
        <v>4011.28</v>
      </c>
      <c r="EH20">
        <f t="shared" si="39"/>
        <v>13843.172254243033</v>
      </c>
      <c r="EI20">
        <f>'Bond Portfolio data'!DI92</f>
        <v>1.3874</v>
      </c>
      <c r="EK20">
        <v>11.451664051</v>
      </c>
      <c r="EL20">
        <v>6.53</v>
      </c>
      <c r="EM20">
        <v>3.25</v>
      </c>
      <c r="EN20">
        <v>7.85</v>
      </c>
      <c r="EO20">
        <v>5.88</v>
      </c>
      <c r="EP20">
        <v>7.2</v>
      </c>
      <c r="EQ20">
        <v>14.18</v>
      </c>
      <c r="ER20">
        <v>5.94</v>
      </c>
      <c r="ES20" s="42">
        <v>12.47</v>
      </c>
      <c r="ET20" s="1">
        <f t="shared" si="5"/>
        <v>8.1953875566564509</v>
      </c>
      <c r="EV20">
        <v>10.01286</v>
      </c>
      <c r="EW20">
        <v>8.39</v>
      </c>
      <c r="EX20">
        <v>4.91</v>
      </c>
      <c r="EY20">
        <v>7.79</v>
      </c>
      <c r="EZ20">
        <v>8.98</v>
      </c>
      <c r="FA20">
        <v>8.64</v>
      </c>
      <c r="FB20">
        <v>9.74</v>
      </c>
      <c r="FC20">
        <v>5.48</v>
      </c>
      <c r="FD20">
        <v>10.55</v>
      </c>
      <c r="FE20" s="1">
        <f t="shared" si="6"/>
        <v>8.2458020137339982</v>
      </c>
      <c r="FH20">
        <v>2002</v>
      </c>
      <c r="FI20">
        <v>10977.53</v>
      </c>
      <c r="FJ20">
        <v>7187.79</v>
      </c>
      <c r="FK20">
        <v>3980.9</v>
      </c>
      <c r="FL20">
        <v>1477.51</v>
      </c>
      <c r="FM20">
        <v>1760.45</v>
      </c>
      <c r="FN20">
        <v>757.98099999999999</v>
      </c>
      <c r="FO20">
        <v>424.04</v>
      </c>
      <c r="FP20">
        <v>195.423</v>
      </c>
      <c r="FQ20">
        <v>263.94</v>
      </c>
      <c r="FR20">
        <v>301.37400000000002</v>
      </c>
      <c r="FS20">
        <v>2086.5</v>
      </c>
      <c r="FT20">
        <v>1505.65</v>
      </c>
      <c r="FU20">
        <v>1270.99</v>
      </c>
      <c r="FV20">
        <v>34555.94</v>
      </c>
      <c r="FW20" s="98">
        <v>1002.5</v>
      </c>
      <c r="FX20" s="99">
        <v>1429</v>
      </c>
      <c r="FY20" s="99">
        <f t="shared" si="34"/>
        <v>4.2517710057633225E-2</v>
      </c>
      <c r="FZ20" s="99">
        <f t="shared" si="35"/>
        <v>6.0606291942501625E-2</v>
      </c>
      <c r="GA20" s="98">
        <f t="shared" si="36"/>
        <v>9.132291143818326E-2</v>
      </c>
      <c r="GB20" s="99">
        <f t="shared" si="37"/>
        <v>0.13017500293781933</v>
      </c>
      <c r="GE20">
        <f t="shared" si="23"/>
        <v>31.767418278883458</v>
      </c>
      <c r="GF20">
        <f t="shared" si="38"/>
        <v>20.800447043257975</v>
      </c>
      <c r="GG20">
        <f t="shared" si="24"/>
        <v>11.520161222643633</v>
      </c>
      <c r="GH20">
        <f t="shared" si="25"/>
        <v>4.275704842640657</v>
      </c>
      <c r="GI20">
        <f t="shared" si="26"/>
        <v>5.0944931609442543</v>
      </c>
      <c r="GJ20">
        <f t="shared" si="27"/>
        <v>2.1934897444549328</v>
      </c>
      <c r="GK20">
        <f t="shared" si="28"/>
        <v>1.2271117498178317</v>
      </c>
      <c r="GL20">
        <f t="shared" si="29"/>
        <v>0.56552650571797491</v>
      </c>
      <c r="GM20">
        <f t="shared" si="30"/>
        <v>0.76380500718545052</v>
      </c>
      <c r="GN20">
        <f t="shared" si="31"/>
        <v>0.87213370552211866</v>
      </c>
      <c r="GT20">
        <f t="shared" si="48"/>
        <v>6.7823726733756654E-2</v>
      </c>
      <c r="GU20">
        <f t="shared" si="45"/>
        <v>0.41221792607834229</v>
      </c>
      <c r="GW20">
        <f t="shared" si="49"/>
        <v>-0.28096919581169832</v>
      </c>
      <c r="GX20">
        <f t="shared" si="50"/>
        <v>0.78241379756069562</v>
      </c>
      <c r="GY20">
        <f t="shared" si="51"/>
        <v>1.0822048691851971</v>
      </c>
      <c r="GZ20">
        <f t="shared" si="52"/>
        <v>0.62339070917507033</v>
      </c>
      <c r="HA20">
        <f t="shared" si="12"/>
        <v>6.5839743422692329</v>
      </c>
      <c r="HB20">
        <f t="shared" si="53"/>
        <v>0.96371319155774993</v>
      </c>
      <c r="HD20">
        <f t="shared" si="13"/>
        <v>-0.1624416083952698</v>
      </c>
      <c r="HE20">
        <f t="shared" si="14"/>
        <v>0.30970471012120587</v>
      </c>
      <c r="HF20">
        <f t="shared" si="15"/>
        <v>-1.4199132604982405</v>
      </c>
      <c r="HG20">
        <f t="shared" si="16"/>
        <v>-0.32383284468140566</v>
      </c>
      <c r="HH20">
        <f t="shared" si="17"/>
        <v>0.63942738983174452</v>
      </c>
      <c r="HI20">
        <f t="shared" si="18"/>
        <v>0.83434881182232223</v>
      </c>
      <c r="HJ20">
        <f t="shared" si="40"/>
        <v>0.68743966516455135</v>
      </c>
      <c r="HK20">
        <f t="shared" si="19"/>
        <v>6.8342337305424588</v>
      </c>
      <c r="HL20">
        <f t="shared" si="20"/>
        <v>0.74591633142423153</v>
      </c>
      <c r="HN20">
        <f t="shared" si="57"/>
        <v>6.7823726733756652E-4</v>
      </c>
      <c r="HO20">
        <f t="shared" si="46"/>
        <v>4.1221792607834228E-3</v>
      </c>
      <c r="HP20">
        <f t="shared" si="21"/>
        <v>-1.4199132604982406E-2</v>
      </c>
      <c r="HQ20">
        <f t="shared" si="58"/>
        <v>-2.8096919581169833E-3</v>
      </c>
      <c r="HR20">
        <f t="shared" si="54"/>
        <v>6.3942738983174454E-3</v>
      </c>
      <c r="HS20">
        <f t="shared" si="55"/>
        <v>8.3434881182232225E-3</v>
      </c>
      <c r="HT20">
        <f t="shared" si="59"/>
        <v>6.2339070917507037E-3</v>
      </c>
      <c r="HU20">
        <f t="shared" si="33"/>
        <v>6.5839743422692332E-2</v>
      </c>
      <c r="HV20">
        <f t="shared" si="60"/>
        <v>0.96371319155774993</v>
      </c>
    </row>
    <row r="21" spans="1:230" ht="15.75" x14ac:dyDescent="0.25">
      <c r="A21" t="s">
        <v>381</v>
      </c>
      <c r="B21">
        <v>0.932722932</v>
      </c>
      <c r="C21">
        <v>95.840346400000001</v>
      </c>
      <c r="D21">
        <v>1353085.6560388</v>
      </c>
      <c r="E21">
        <v>777659.40419511904</v>
      </c>
      <c r="F21">
        <v>295468.15198103001</v>
      </c>
      <c r="G21">
        <v>275408.22186043998</v>
      </c>
      <c r="H21">
        <v>650217.23724883201</v>
      </c>
      <c r="I21">
        <v>109583.73295907999</v>
      </c>
      <c r="J21">
        <f t="shared" si="7"/>
        <v>5933.5196902959287</v>
      </c>
      <c r="K21">
        <f>1/'Bond Portfolio data'!AP93</f>
        <v>0.83958615119435331</v>
      </c>
      <c r="M21">
        <v>500154.92</v>
      </c>
      <c r="N21">
        <v>260367.71</v>
      </c>
      <c r="O21">
        <v>157959.5</v>
      </c>
      <c r="P21">
        <v>71949.7</v>
      </c>
      <c r="Q21">
        <v>47566.57</v>
      </c>
      <c r="R21">
        <v>38797.99</v>
      </c>
      <c r="S21">
        <v>36384.74</v>
      </c>
      <c r="T21">
        <f t="shared" si="8"/>
        <v>0.9377996128149938</v>
      </c>
      <c r="U21">
        <v>117.7998</v>
      </c>
      <c r="W21">
        <f t="shared" si="9"/>
        <v>93.779961281499382</v>
      </c>
      <c r="X21">
        <v>424603.3</v>
      </c>
      <c r="Y21">
        <v>239180.2</v>
      </c>
      <c r="Z21">
        <v>128413</v>
      </c>
      <c r="AA21">
        <v>68395.100000000006</v>
      </c>
      <c r="AB21">
        <v>250563.20000000001</v>
      </c>
      <c r="AC21">
        <v>26.15</v>
      </c>
      <c r="AD21">
        <v>6079</v>
      </c>
      <c r="AE21">
        <f t="shared" si="42"/>
        <v>1.5762077200857922</v>
      </c>
      <c r="AF21">
        <f t="shared" si="43"/>
        <v>158965.85</v>
      </c>
      <c r="AG21">
        <f>'Bond Portfolio data'!AX93</f>
        <v>121.01</v>
      </c>
      <c r="AI21">
        <v>7.5536942405426402</v>
      </c>
      <c r="AJ21">
        <v>1731.66310779177</v>
      </c>
      <c r="AK21">
        <v>6.4589113334226198</v>
      </c>
      <c r="AM21">
        <v>0.416877327608493</v>
      </c>
      <c r="AN21">
        <v>0.55216789744439698</v>
      </c>
      <c r="AO21">
        <f t="shared" si="56"/>
        <v>3.0305706001644332</v>
      </c>
      <c r="AP21">
        <v>662.33655836259095</v>
      </c>
      <c r="AQ21">
        <f>'Bond Portfolio data'!BG93/100</f>
        <v>5.7549999999999999</v>
      </c>
      <c r="AR21">
        <v>112.93569742585601</v>
      </c>
      <c r="AS21">
        <f t="shared" si="47"/>
        <v>270.90870610243081</v>
      </c>
      <c r="AU21">
        <v>70.040700000000001</v>
      </c>
      <c r="AV21">
        <v>81.611599999999996</v>
      </c>
      <c r="AW21">
        <v>1068772.55</v>
      </c>
      <c r="AX21">
        <v>642504.59</v>
      </c>
      <c r="AY21">
        <v>204108.27</v>
      </c>
      <c r="AZ21">
        <v>231960.74</v>
      </c>
      <c r="BA21">
        <v>87782</v>
      </c>
      <c r="BB21">
        <v>832.3</v>
      </c>
      <c r="BC21">
        <f t="shared" si="2"/>
        <v>8.1130139834933779</v>
      </c>
      <c r="BD21">
        <f>'Bond Portfolio data'!BP93</f>
        <v>0.67720000000000002</v>
      </c>
      <c r="BF21">
        <v>731528</v>
      </c>
      <c r="BG21">
        <v>412612</v>
      </c>
      <c r="BH21">
        <v>108212</v>
      </c>
      <c r="BI21">
        <v>176804</v>
      </c>
      <c r="BJ21">
        <v>207916</v>
      </c>
      <c r="BK21">
        <v>205160</v>
      </c>
      <c r="BL21">
        <v>73.099999999999994</v>
      </c>
      <c r="BM21">
        <v>93.9</v>
      </c>
      <c r="BN21">
        <v>1000152</v>
      </c>
      <c r="BO21">
        <v>519919</v>
      </c>
      <c r="BP21">
        <v>174054</v>
      </c>
      <c r="BQ21">
        <v>251445</v>
      </c>
      <c r="BR21">
        <v>64.55</v>
      </c>
      <c r="BS21">
        <v>75.361000000000004</v>
      </c>
      <c r="BT21">
        <f>'Bond Portfolio data'!BX93</f>
        <v>1.2615000000000001</v>
      </c>
      <c r="BV21">
        <v>449840</v>
      </c>
      <c r="BW21">
        <v>259360</v>
      </c>
      <c r="BX21">
        <v>105848</v>
      </c>
      <c r="BY21">
        <v>85192</v>
      </c>
      <c r="BZ21">
        <v>78984</v>
      </c>
      <c r="CA21">
        <v>79432</v>
      </c>
      <c r="CB21">
        <v>59.682400000000001</v>
      </c>
      <c r="CC21">
        <v>114.6837</v>
      </c>
      <c r="CD21">
        <v>753722.45</v>
      </c>
      <c r="CE21">
        <v>390056.35</v>
      </c>
      <c r="CF21">
        <v>133864.20000000001</v>
      </c>
      <c r="CG21">
        <v>143601.79999999999</v>
      </c>
      <c r="CH21">
        <v>54655</v>
      </c>
      <c r="CI21">
        <v>69.900000000000006</v>
      </c>
      <c r="CJ21">
        <f t="shared" si="44"/>
        <v>781.9027181688125</v>
      </c>
      <c r="CK21">
        <f>1/'Bond Portfolio data'!CG93</f>
        <v>1.4545454545454546</v>
      </c>
      <c r="CM21">
        <v>827136</v>
      </c>
      <c r="CN21">
        <v>412668</v>
      </c>
      <c r="CO21">
        <v>172724</v>
      </c>
      <c r="CP21">
        <v>185284</v>
      </c>
      <c r="CQ21">
        <v>305596</v>
      </c>
      <c r="CR21">
        <v>255592</v>
      </c>
      <c r="CS21">
        <v>50.334800000000001</v>
      </c>
      <c r="CT21">
        <v>78.161100000000005</v>
      </c>
      <c r="CU21">
        <v>1643268.46</v>
      </c>
      <c r="CV21">
        <v>589867.02</v>
      </c>
      <c r="CW21">
        <v>270922.53999999998</v>
      </c>
      <c r="CX21">
        <v>367992.22</v>
      </c>
      <c r="DA21">
        <f t="shared" si="4"/>
        <v>0.14649443444248417</v>
      </c>
      <c r="DB21">
        <v>47.8</v>
      </c>
      <c r="DC21">
        <v>1995.03</v>
      </c>
      <c r="DE21">
        <f>'Bond Portfolio data'!CP93</f>
        <v>6.9538000000000002</v>
      </c>
      <c r="DG21">
        <v>73.3249</v>
      </c>
      <c r="DH21">
        <f t="shared" si="10"/>
        <v>77.409749495077435</v>
      </c>
      <c r="DI21">
        <v>438536</v>
      </c>
      <c r="DJ21">
        <v>566512.62</v>
      </c>
      <c r="DK21">
        <v>2191600.58</v>
      </c>
      <c r="DL21">
        <v>1066394.3600000001</v>
      </c>
      <c r="DM21">
        <v>416378.25</v>
      </c>
      <c r="DN21">
        <v>782985.86</v>
      </c>
      <c r="DO21">
        <v>191745.08</v>
      </c>
      <c r="DP21">
        <v>41257.11</v>
      </c>
      <c r="DQ21">
        <f t="shared" si="11"/>
        <v>4647.5645046393211</v>
      </c>
      <c r="DR21">
        <f>'Bond Portfolio data'!CY93</f>
        <v>7.4812000000000003</v>
      </c>
      <c r="DT21">
        <v>382038.11</v>
      </c>
      <c r="DU21">
        <v>224377.14</v>
      </c>
      <c r="DV21">
        <v>96639.13</v>
      </c>
      <c r="DW21">
        <v>44239.519999999997</v>
      </c>
      <c r="DX21">
        <v>165579.35</v>
      </c>
      <c r="DY21">
        <v>145657.99</v>
      </c>
      <c r="DZ21">
        <v>87.072000000000003</v>
      </c>
      <c r="EA21">
        <v>88.948099999999997</v>
      </c>
      <c r="EB21">
        <v>438761.23</v>
      </c>
      <c r="EC21">
        <v>256221.57</v>
      </c>
      <c r="ED21">
        <v>94966.99</v>
      </c>
      <c r="EE21">
        <v>52944.88</v>
      </c>
      <c r="EF21">
        <v>55625</v>
      </c>
      <c r="EG21">
        <v>3970.5</v>
      </c>
      <c r="EH21">
        <f t="shared" si="39"/>
        <v>14009.570583049994</v>
      </c>
      <c r="EI21">
        <f>'Bond Portfolio data'!DI93</f>
        <v>1.5044</v>
      </c>
      <c r="EK21">
        <v>10.706122967000001</v>
      </c>
      <c r="EL21">
        <v>5.34</v>
      </c>
      <c r="EM21">
        <v>2.75</v>
      </c>
      <c r="EN21">
        <v>6.09</v>
      </c>
      <c r="EO21">
        <v>5.69</v>
      </c>
      <c r="EP21">
        <v>7.2</v>
      </c>
      <c r="EQ21">
        <v>9.57</v>
      </c>
      <c r="ER21">
        <v>5.4</v>
      </c>
      <c r="ES21" s="42">
        <v>9.6</v>
      </c>
      <c r="ET21" s="1">
        <f t="shared" si="5"/>
        <v>7.4184427738723642</v>
      </c>
      <c r="EV21">
        <v>9.4171750000000003</v>
      </c>
      <c r="EW21">
        <v>7.99</v>
      </c>
      <c r="EX21">
        <v>4.4800000000000004</v>
      </c>
      <c r="EY21">
        <v>7.74</v>
      </c>
      <c r="EZ21">
        <v>8.1300000000000008</v>
      </c>
      <c r="FA21">
        <v>8.64</v>
      </c>
      <c r="FB21">
        <v>8.33</v>
      </c>
      <c r="FC21">
        <v>4.67</v>
      </c>
      <c r="FD21">
        <v>9.77</v>
      </c>
      <c r="FE21" s="1">
        <f t="shared" si="6"/>
        <v>7.7575815497539518</v>
      </c>
      <c r="FH21">
        <v>2003</v>
      </c>
      <c r="FI21">
        <v>11510.68</v>
      </c>
      <c r="FJ21">
        <v>8854.23</v>
      </c>
      <c r="FK21">
        <v>4304.6000000000004</v>
      </c>
      <c r="FL21">
        <v>1671.07</v>
      </c>
      <c r="FM21">
        <v>2030.63</v>
      </c>
      <c r="FN21">
        <v>892.49800000000005</v>
      </c>
      <c r="FO21">
        <v>539.80999999999995</v>
      </c>
      <c r="FP21">
        <v>227.62</v>
      </c>
      <c r="FQ21">
        <v>331.10899999999998</v>
      </c>
      <c r="FR21">
        <v>352.40199999999999</v>
      </c>
      <c r="FS21">
        <v>2510.5300000000002</v>
      </c>
      <c r="FT21">
        <v>1851.66</v>
      </c>
      <c r="FU21">
        <v>1572.65</v>
      </c>
      <c r="FV21">
        <v>38827.050000000003</v>
      </c>
      <c r="FW21" s="98">
        <v>1040.3</v>
      </c>
      <c r="FX21" s="99">
        <v>1543.9</v>
      </c>
      <c r="FY21" s="99">
        <f t="shared" si="34"/>
        <v>3.8083391021574237E-2</v>
      </c>
      <c r="FZ21" s="99">
        <f t="shared" si="35"/>
        <v>5.6519222722492039E-2</v>
      </c>
      <c r="GA21" s="98">
        <f t="shared" si="36"/>
        <v>9.0376936896864477E-2</v>
      </c>
      <c r="GB21" s="99">
        <f t="shared" si="37"/>
        <v>0.13412761018462854</v>
      </c>
      <c r="GE21">
        <f t="shared" si="23"/>
        <v>29.646032855959952</v>
      </c>
      <c r="GF21">
        <f t="shared" si="38"/>
        <v>22.8042820662399</v>
      </c>
      <c r="GG21">
        <f t="shared" si="24"/>
        <v>11.08660070749645</v>
      </c>
      <c r="GH21">
        <f t="shared" si="25"/>
        <v>4.3038809283733892</v>
      </c>
      <c r="GI21">
        <f t="shared" si="26"/>
        <v>5.2299363459237824</v>
      </c>
      <c r="GJ21">
        <f t="shared" si="27"/>
        <v>2.2986500390835771</v>
      </c>
      <c r="GK21">
        <f t="shared" si="28"/>
        <v>1.3902936226161913</v>
      </c>
      <c r="GL21">
        <f t="shared" si="29"/>
        <v>0.58624077801429664</v>
      </c>
      <c r="GM21">
        <f t="shared" si="30"/>
        <v>0.85277918358464011</v>
      </c>
      <c r="GN21">
        <f t="shared" si="31"/>
        <v>0.90761981659693425</v>
      </c>
      <c r="GT21">
        <f t="shared" si="48"/>
        <v>0.27224975222624914</v>
      </c>
      <c r="GU21">
        <f t="shared" si="45"/>
        <v>-7.1837314815644593E-2</v>
      </c>
      <c r="GW21">
        <f t="shared" si="49"/>
        <v>-0.21626268126015191</v>
      </c>
      <c r="GX21">
        <f t="shared" si="50"/>
        <v>1.15716305839403</v>
      </c>
      <c r="GY21">
        <f t="shared" si="51"/>
        <v>0.29938672953462503</v>
      </c>
      <c r="GZ21">
        <f t="shared" si="52"/>
        <v>0.79381011428376314</v>
      </c>
      <c r="HA21">
        <f t="shared" si="12"/>
        <v>3.8163705300417003</v>
      </c>
      <c r="HB21">
        <f t="shared" si="53"/>
        <v>0.19113345285067904</v>
      </c>
      <c r="HD21">
        <f t="shared" si="13"/>
        <v>3.9601512375759387E-2</v>
      </c>
      <c r="HE21">
        <f t="shared" si="14"/>
        <v>-0.35796204286798872</v>
      </c>
      <c r="HF21">
        <f t="shared" si="15"/>
        <v>-0.73670487723734734</v>
      </c>
      <c r="HG21">
        <f t="shared" si="16"/>
        <v>-0.25370364471734336</v>
      </c>
      <c r="HH21">
        <f t="shared" si="17"/>
        <v>0.94938870172170953</v>
      </c>
      <c r="HI21">
        <f t="shared" si="18"/>
        <v>7.8680969986298255E-2</v>
      </c>
      <c r="HJ21">
        <f t="shared" si="40"/>
        <v>0.26613925058062832</v>
      </c>
      <c r="HK21">
        <f t="shared" si="19"/>
        <v>3.9749698465109065</v>
      </c>
      <c r="HL21">
        <f t="shared" si="20"/>
        <v>4.5999648009384442E-2</v>
      </c>
      <c r="HN21">
        <f t="shared" si="57"/>
        <v>2.7224975222624914E-3</v>
      </c>
      <c r="HO21">
        <f t="shared" si="46"/>
        <v>-7.1837314815644589E-4</v>
      </c>
      <c r="HP21">
        <f t="shared" si="21"/>
        <v>-7.3670487723734735E-3</v>
      </c>
      <c r="HQ21">
        <f t="shared" si="58"/>
        <v>-2.162626812601519E-3</v>
      </c>
      <c r="HR21">
        <f t="shared" si="54"/>
        <v>9.4938870172170953E-3</v>
      </c>
      <c r="HS21">
        <f t="shared" si="55"/>
        <v>7.8680969986298253E-4</v>
      </c>
      <c r="HT21">
        <f t="shared" si="59"/>
        <v>7.9381011428376318E-3</v>
      </c>
      <c r="HU21">
        <f t="shared" si="33"/>
        <v>3.8163705300417003E-2</v>
      </c>
      <c r="HV21">
        <f t="shared" si="60"/>
        <v>0.19113345285067904</v>
      </c>
    </row>
    <row r="22" spans="1:230" ht="15.75" x14ac:dyDescent="0.25">
      <c r="A22" t="s">
        <v>382</v>
      </c>
      <c r="B22">
        <v>0.94120226699999998</v>
      </c>
      <c r="C22">
        <v>96.004459799999992</v>
      </c>
      <c r="D22">
        <v>1354089.3327115099</v>
      </c>
      <c r="E22">
        <v>777525.56704398606</v>
      </c>
      <c r="F22">
        <v>290826.10396068898</v>
      </c>
      <c r="G22">
        <v>276874.99536461598</v>
      </c>
      <c r="H22">
        <v>653397.69932392403</v>
      </c>
      <c r="I22">
        <v>109096.005618639</v>
      </c>
      <c r="J22">
        <f t="shared" si="7"/>
        <v>5989.1991060421678</v>
      </c>
      <c r="K22">
        <f>1/'Bond Portfolio data'!AP94</f>
        <v>0.82798798092646897</v>
      </c>
      <c r="M22">
        <v>494821.38</v>
      </c>
      <c r="N22">
        <v>258786.97</v>
      </c>
      <c r="O22">
        <v>152398.54999999999</v>
      </c>
      <c r="P22">
        <v>72113.36</v>
      </c>
      <c r="Q22">
        <v>44672.73</v>
      </c>
      <c r="R22">
        <v>38304.58</v>
      </c>
      <c r="S22">
        <v>34486.29</v>
      </c>
      <c r="T22">
        <f t="shared" si="8"/>
        <v>0.90031766436285166</v>
      </c>
      <c r="U22">
        <v>117.28619999999999</v>
      </c>
      <c r="W22">
        <f t="shared" si="9"/>
        <v>90.031766436285167</v>
      </c>
      <c r="X22">
        <v>421677.1</v>
      </c>
      <c r="Y22">
        <v>237580</v>
      </c>
      <c r="Z22">
        <v>124162.3</v>
      </c>
      <c r="AA22">
        <v>69082.399999999994</v>
      </c>
      <c r="AB22">
        <v>251247.5</v>
      </c>
      <c r="AC22">
        <v>26.07</v>
      </c>
      <c r="AD22">
        <v>6092</v>
      </c>
      <c r="AE22">
        <f t="shared" si="42"/>
        <v>1.5819793973546146</v>
      </c>
      <c r="AF22">
        <f t="shared" si="43"/>
        <v>158818.44</v>
      </c>
      <c r="AG22">
        <f>'Bond Portfolio data'!AX94</f>
        <v>110.06</v>
      </c>
      <c r="AI22">
        <v>7.5911803467535899</v>
      </c>
      <c r="AJ22">
        <v>1859.5250667579</v>
      </c>
      <c r="AK22">
        <v>6.4939246995695399</v>
      </c>
      <c r="AM22">
        <v>0.43400676190145598</v>
      </c>
      <c r="AN22">
        <v>0.57638801406446705</v>
      </c>
      <c r="AO22">
        <f t="shared" si="56"/>
        <v>4.9137424586103045</v>
      </c>
      <c r="AP22">
        <v>663.97018414253102</v>
      </c>
      <c r="AQ22">
        <f>'Bond Portfolio data'!BG94/100</f>
        <v>5.7216999999999993</v>
      </c>
      <c r="AR22">
        <v>122.285496800359</v>
      </c>
      <c r="AS22">
        <f t="shared" si="47"/>
        <v>281.75942758266217</v>
      </c>
      <c r="AU22">
        <v>69.739500000000007</v>
      </c>
      <c r="AV22">
        <v>81.888499999999993</v>
      </c>
      <c r="AW22">
        <v>1074134.74</v>
      </c>
      <c r="AX22">
        <v>646707.18999999994</v>
      </c>
      <c r="AY22">
        <v>202957.19</v>
      </c>
      <c r="AZ22">
        <v>229871.89</v>
      </c>
      <c r="BA22">
        <v>88958</v>
      </c>
      <c r="BB22">
        <v>832.6</v>
      </c>
      <c r="BC22">
        <f t="shared" si="2"/>
        <v>8.2187401836693219</v>
      </c>
      <c r="BD22">
        <f>'Bond Portfolio data'!BP94</f>
        <v>0.65159999999999996</v>
      </c>
      <c r="BF22">
        <v>742932</v>
      </c>
      <c r="BG22">
        <v>416424</v>
      </c>
      <c r="BH22">
        <v>110868</v>
      </c>
      <c r="BI22">
        <v>179324</v>
      </c>
      <c r="BJ22">
        <v>214928</v>
      </c>
      <c r="BK22">
        <v>213184</v>
      </c>
      <c r="BL22">
        <v>73.599999999999994</v>
      </c>
      <c r="BM22">
        <v>94.6</v>
      </c>
      <c r="BN22">
        <v>1009251</v>
      </c>
      <c r="BO22">
        <v>521888</v>
      </c>
      <c r="BP22">
        <v>178201</v>
      </c>
      <c r="BQ22">
        <v>252521</v>
      </c>
      <c r="BR22">
        <v>64.457999999999998</v>
      </c>
      <c r="BS22">
        <v>75.658000000000001</v>
      </c>
      <c r="BT22">
        <f>'Bond Portfolio data'!BX94</f>
        <v>1.2702</v>
      </c>
      <c r="BV22">
        <v>454084</v>
      </c>
      <c r="BW22">
        <v>263132</v>
      </c>
      <c r="BX22">
        <v>106424</v>
      </c>
      <c r="BY22">
        <v>85136</v>
      </c>
      <c r="BZ22">
        <v>78872</v>
      </c>
      <c r="CA22">
        <v>81448</v>
      </c>
      <c r="CB22">
        <v>59.953099999999999</v>
      </c>
      <c r="CC22">
        <v>115.6498</v>
      </c>
      <c r="CD22">
        <v>757398.46</v>
      </c>
      <c r="CE22">
        <v>393386.73</v>
      </c>
      <c r="CF22">
        <v>134350.01999999999</v>
      </c>
      <c r="CG22">
        <v>142090.85999999999</v>
      </c>
      <c r="CH22">
        <v>55390</v>
      </c>
      <c r="CI22">
        <v>69.900000000000006</v>
      </c>
      <c r="CJ22">
        <f t="shared" si="44"/>
        <v>792.41773962803995</v>
      </c>
      <c r="CK22">
        <f>1/'Bond Portfolio data'!CG94</f>
        <v>1.4390559792775939</v>
      </c>
      <c r="CM22">
        <v>844380</v>
      </c>
      <c r="CN22">
        <v>418364</v>
      </c>
      <c r="CO22">
        <v>173144</v>
      </c>
      <c r="CP22">
        <v>186064</v>
      </c>
      <c r="CQ22">
        <v>324140</v>
      </c>
      <c r="CR22">
        <v>250924</v>
      </c>
      <c r="CS22">
        <v>50.507399999999997</v>
      </c>
      <c r="CT22">
        <v>77.940700000000007</v>
      </c>
      <c r="CU22">
        <v>1671795.17</v>
      </c>
      <c r="CV22">
        <v>592223.31000000006</v>
      </c>
      <c r="CW22">
        <v>287300.07</v>
      </c>
      <c r="CX22">
        <v>369715.46</v>
      </c>
      <c r="DA22">
        <f t="shared" si="4"/>
        <v>0.14772032929137527</v>
      </c>
      <c r="DB22">
        <v>48.2</v>
      </c>
      <c r="DC22">
        <v>2001.15</v>
      </c>
      <c r="DE22">
        <f>'Bond Portfolio data'!CP94</f>
        <v>6.8468</v>
      </c>
      <c r="DG22">
        <v>73.284800000000004</v>
      </c>
      <c r="DH22">
        <f t="shared" si="10"/>
        <v>78.175139581023885</v>
      </c>
      <c r="DI22">
        <v>446660</v>
      </c>
      <c r="DJ22">
        <v>571358.11</v>
      </c>
      <c r="DK22">
        <v>2204840.02</v>
      </c>
      <c r="DL22">
        <v>1073094.73</v>
      </c>
      <c r="DM22">
        <v>417796.31</v>
      </c>
      <c r="DN22">
        <v>777745.65</v>
      </c>
      <c r="DO22">
        <v>188509.52</v>
      </c>
      <c r="DP22">
        <v>40462.410000000003</v>
      </c>
      <c r="DQ22">
        <f t="shared" si="11"/>
        <v>4658.8801803945926</v>
      </c>
      <c r="DR22">
        <f>'Bond Portfolio data'!CY94</f>
        <v>7.407</v>
      </c>
      <c r="DT22">
        <v>387745.07</v>
      </c>
      <c r="DU22">
        <v>226952.51</v>
      </c>
      <c r="DV22">
        <v>98432.14</v>
      </c>
      <c r="DW22">
        <v>45007.18</v>
      </c>
      <c r="DX22">
        <v>160314.75</v>
      </c>
      <c r="DY22">
        <v>149239.51999999999</v>
      </c>
      <c r="DZ22">
        <v>87.824700000000007</v>
      </c>
      <c r="EA22">
        <v>89.937399999999997</v>
      </c>
      <c r="EB22">
        <v>441498.67</v>
      </c>
      <c r="EC22">
        <v>256836.69</v>
      </c>
      <c r="ED22">
        <v>96964.37</v>
      </c>
      <c r="EE22">
        <v>53710.74</v>
      </c>
      <c r="EF22">
        <v>56041.25</v>
      </c>
      <c r="EG22">
        <v>3981.83</v>
      </c>
      <c r="EH22">
        <f t="shared" si="39"/>
        <v>14074.244756807799</v>
      </c>
      <c r="EI22">
        <f>'Bond Portfolio data'!DI94</f>
        <v>1.4597</v>
      </c>
      <c r="EK22">
        <v>9.0912239360000004</v>
      </c>
      <c r="EL22">
        <v>5.22</v>
      </c>
      <c r="EM22">
        <v>2.5</v>
      </c>
      <c r="EN22">
        <v>5.16</v>
      </c>
      <c r="EO22">
        <v>5.21</v>
      </c>
      <c r="EP22">
        <v>8.0399999999999991</v>
      </c>
      <c r="EQ22">
        <v>7.5</v>
      </c>
      <c r="ER22">
        <v>5.08</v>
      </c>
      <c r="ES22" s="42">
        <v>8.85</v>
      </c>
      <c r="ET22" s="1">
        <f t="shared" si="5"/>
        <v>6.5766871893153009</v>
      </c>
      <c r="EV22">
        <v>8.9925999999999995</v>
      </c>
      <c r="EW22">
        <v>8</v>
      </c>
      <c r="EX22">
        <v>4.79</v>
      </c>
      <c r="EY22">
        <v>7.5</v>
      </c>
      <c r="EZ22">
        <v>7.54</v>
      </c>
      <c r="FA22">
        <v>9.36</v>
      </c>
      <c r="FB22">
        <v>7.11</v>
      </c>
      <c r="FC22">
        <v>4.54</v>
      </c>
      <c r="FD22">
        <v>9.06</v>
      </c>
      <c r="FE22" s="1">
        <f t="shared" si="6"/>
        <v>7.6439142592541467</v>
      </c>
      <c r="FH22">
        <v>2004</v>
      </c>
      <c r="FI22">
        <v>12274.93</v>
      </c>
      <c r="FJ22">
        <v>10150.89</v>
      </c>
      <c r="FK22">
        <v>4656.41</v>
      </c>
      <c r="FL22">
        <v>1966.25</v>
      </c>
      <c r="FM22">
        <v>2390.27</v>
      </c>
      <c r="FN22">
        <v>1023.17</v>
      </c>
      <c r="FO22">
        <v>656.75</v>
      </c>
      <c r="FP22">
        <v>264.19900000000001</v>
      </c>
      <c r="FQ22">
        <v>381.74299999999999</v>
      </c>
      <c r="FR22">
        <v>392.95400000000001</v>
      </c>
      <c r="FS22">
        <v>2823.07</v>
      </c>
      <c r="FT22">
        <v>2127</v>
      </c>
      <c r="FU22">
        <v>1800.76</v>
      </c>
      <c r="FV22">
        <v>43707.37</v>
      </c>
      <c r="FW22" s="98">
        <v>1181.5</v>
      </c>
      <c r="FX22" s="99">
        <v>1800.7</v>
      </c>
      <c r="FY22" s="99">
        <f t="shared" si="34"/>
        <v>3.7588555008774373E-2</v>
      </c>
      <c r="FZ22" s="99">
        <f t="shared" si="35"/>
        <v>5.7287948374354643E-2</v>
      </c>
      <c r="GA22" s="98">
        <f t="shared" si="36"/>
        <v>9.6253094722332427E-2</v>
      </c>
      <c r="GB22" s="99">
        <f t="shared" si="37"/>
        <v>0.14669737424164536</v>
      </c>
      <c r="GE22">
        <f t="shared" si="23"/>
        <v>28.08434824607383</v>
      </c>
      <c r="GF22">
        <f t="shared" si="38"/>
        <v>23.22466439870438</v>
      </c>
      <c r="GG22">
        <f t="shared" si="24"/>
        <v>10.653603728616019</v>
      </c>
      <c r="GH22">
        <f t="shared" si="25"/>
        <v>4.4986692175713152</v>
      </c>
      <c r="GI22">
        <f t="shared" si="26"/>
        <v>5.4688030874426898</v>
      </c>
      <c r="GJ22">
        <f t="shared" si="27"/>
        <v>2.3409553125708542</v>
      </c>
      <c r="GK22">
        <f t="shared" si="28"/>
        <v>1.5026069974011247</v>
      </c>
      <c r="GL22">
        <f t="shared" si="29"/>
        <v>0.60447242650381383</v>
      </c>
      <c r="GM22">
        <f t="shared" si="30"/>
        <v>0.87340647584148845</v>
      </c>
      <c r="GN22">
        <f t="shared" si="31"/>
        <v>0.89905661219149069</v>
      </c>
      <c r="GT22">
        <f t="shared" si="48"/>
        <v>0.28190868310123318</v>
      </c>
      <c r="GU22">
        <f t="shared" si="45"/>
        <v>0.20671944595939401</v>
      </c>
      <c r="GW22">
        <f t="shared" si="49"/>
        <v>-0.21086629675174262</v>
      </c>
      <c r="GX22">
        <f t="shared" si="50"/>
        <v>0.61984185734841424</v>
      </c>
      <c r="GY22">
        <f t="shared" si="51"/>
        <v>-0.46944934251223236</v>
      </c>
      <c r="GZ22">
        <f t="shared" si="52"/>
        <v>1.2282567436390608</v>
      </c>
      <c r="HA22">
        <f t="shared" si="12"/>
        <v>-3.5556770095034231</v>
      </c>
      <c r="HB22">
        <f t="shared" si="53"/>
        <v>0.71136175032344162</v>
      </c>
      <c r="HD22">
        <f t="shared" si="13"/>
        <v>1.7660341275012119E-3</v>
      </c>
      <c r="HE22">
        <f t="shared" si="14"/>
        <v>-5.9517108988629989E-2</v>
      </c>
      <c r="HF22">
        <f t="shared" si="15"/>
        <v>-1.5190398587895448</v>
      </c>
      <c r="HG22">
        <f t="shared" si="16"/>
        <v>-0.24781311300153008</v>
      </c>
      <c r="HH22">
        <f t="shared" si="17"/>
        <v>0.34452615458435176</v>
      </c>
      <c r="HI22">
        <f t="shared" si="18"/>
        <v>-0.90446268893592063</v>
      </c>
      <c r="HJ22">
        <f t="shared" si="40"/>
        <v>0.75183376373361188</v>
      </c>
      <c r="HK22">
        <f t="shared" si="19"/>
        <v>-3.7961152770515221</v>
      </c>
      <c r="HL22">
        <f t="shared" si="20"/>
        <v>0.45149349189747029</v>
      </c>
      <c r="HN22">
        <f t="shared" si="57"/>
        <v>2.819086831012332E-3</v>
      </c>
      <c r="HO22">
        <f t="shared" si="46"/>
        <v>2.0671944595939402E-3</v>
      </c>
      <c r="HP22">
        <f t="shared" ref="HP22:HP29" si="61">HF22/100</f>
        <v>-1.5190398587895448E-2</v>
      </c>
      <c r="HQ22">
        <f t="shared" si="58"/>
        <v>-2.1086629675174263E-3</v>
      </c>
      <c r="HR22">
        <f t="shared" si="54"/>
        <v>3.4452615458435178E-3</v>
      </c>
      <c r="HS22">
        <f t="shared" si="55"/>
        <v>-9.0446268893592061E-3</v>
      </c>
      <c r="HT22">
        <f t="shared" si="59"/>
        <v>1.2282567436390607E-2</v>
      </c>
      <c r="HU22">
        <f t="shared" si="33"/>
        <v>-3.5556770095034232E-2</v>
      </c>
      <c r="HV22">
        <f t="shared" si="60"/>
        <v>0.71136175032344162</v>
      </c>
    </row>
    <row r="23" spans="1:230" ht="15.75" x14ac:dyDescent="0.25">
      <c r="A23" t="s">
        <v>383</v>
      </c>
      <c r="B23">
        <v>0.94753212399999998</v>
      </c>
      <c r="C23">
        <v>97.008197299999992</v>
      </c>
      <c r="D23">
        <v>1359703.5438481099</v>
      </c>
      <c r="E23">
        <v>780034.77427586005</v>
      </c>
      <c r="F23">
        <v>291226.00171430799</v>
      </c>
      <c r="G23">
        <v>277172.92863629101</v>
      </c>
      <c r="H23">
        <v>653138.10591818194</v>
      </c>
      <c r="I23">
        <v>108749.21423390201</v>
      </c>
      <c r="J23">
        <f t="shared" si="7"/>
        <v>6005.9110359490714</v>
      </c>
      <c r="K23">
        <f>1/'Bond Portfolio data'!AP95</f>
        <v>0.86936337389493057</v>
      </c>
      <c r="M23">
        <v>493536.48</v>
      </c>
      <c r="N23">
        <v>260038.55</v>
      </c>
      <c r="O23">
        <v>148929.79</v>
      </c>
      <c r="P23">
        <v>72777.41</v>
      </c>
      <c r="Q23">
        <v>44105.69</v>
      </c>
      <c r="R23">
        <v>38689.4</v>
      </c>
      <c r="S23">
        <v>33563.22</v>
      </c>
      <c r="T23">
        <f t="shared" si="8"/>
        <v>0.8675042776574462</v>
      </c>
      <c r="U23">
        <v>117.8274</v>
      </c>
      <c r="W23">
        <f t="shared" si="9"/>
        <v>86.750427765744618</v>
      </c>
      <c r="X23">
        <v>419741.7</v>
      </c>
      <c r="Y23">
        <v>238136.1</v>
      </c>
      <c r="Z23">
        <v>121947.3</v>
      </c>
      <c r="AA23">
        <v>69786</v>
      </c>
      <c r="AB23">
        <v>256207.2</v>
      </c>
      <c r="AC23">
        <v>26.21</v>
      </c>
      <c r="AD23">
        <v>6110</v>
      </c>
      <c r="AE23">
        <f t="shared" si="42"/>
        <v>1.5998641215263101</v>
      </c>
      <c r="AF23">
        <f t="shared" si="43"/>
        <v>160143.1</v>
      </c>
      <c r="AG23">
        <f>'Bond Portfolio data'!AX95</f>
        <v>105.58</v>
      </c>
      <c r="AI23">
        <v>7.6282013924227501</v>
      </c>
      <c r="AJ23">
        <v>1956.4208414755999</v>
      </c>
      <c r="AK23">
        <v>6.5101186398928501</v>
      </c>
      <c r="AM23">
        <v>0.45193431288518499</v>
      </c>
      <c r="AN23">
        <v>0.59991620242047605</v>
      </c>
      <c r="AO23">
        <f t="shared" si="56"/>
        <v>3.8917342722033994</v>
      </c>
      <c r="AP23">
        <v>665.60714311532797</v>
      </c>
      <c r="AQ23">
        <f>'Bond Portfolio data'!BG95/100</f>
        <v>5.7747000000000002</v>
      </c>
      <c r="AR23">
        <v>132.27638568758101</v>
      </c>
      <c r="AS23">
        <f t="shared" si="47"/>
        <v>292.68940621728393</v>
      </c>
      <c r="AU23">
        <v>70.467500000000001</v>
      </c>
      <c r="AV23">
        <v>81.593900000000005</v>
      </c>
      <c r="AW23">
        <v>1082774.8600000001</v>
      </c>
      <c r="AX23">
        <v>658451.63</v>
      </c>
      <c r="AY23">
        <v>203191.18</v>
      </c>
      <c r="AZ23">
        <v>232510.64</v>
      </c>
      <c r="BA23">
        <v>89959</v>
      </c>
      <c r="BB23">
        <v>832.4</v>
      </c>
      <c r="BC23">
        <f t="shared" si="2"/>
        <v>8.3132184970243603</v>
      </c>
      <c r="BD23">
        <f>'Bond Portfolio data'!BP95</f>
        <v>0.66479999999999995</v>
      </c>
      <c r="BF23">
        <v>747640</v>
      </c>
      <c r="BG23">
        <v>420808</v>
      </c>
      <c r="BH23">
        <v>113928</v>
      </c>
      <c r="BI23">
        <v>178744</v>
      </c>
      <c r="BJ23">
        <v>217644</v>
      </c>
      <c r="BK23">
        <v>219924</v>
      </c>
      <c r="BL23">
        <v>73.400000000000006</v>
      </c>
      <c r="BM23">
        <v>97</v>
      </c>
      <c r="BN23">
        <v>1018889</v>
      </c>
      <c r="BO23">
        <v>525432</v>
      </c>
      <c r="BP23">
        <v>182054</v>
      </c>
      <c r="BQ23">
        <v>249602</v>
      </c>
      <c r="BR23">
        <v>64.623999999999995</v>
      </c>
      <c r="BS23">
        <v>75.804000000000002</v>
      </c>
      <c r="BT23">
        <f>'Bond Portfolio data'!BX95</f>
        <v>1.3039000000000001</v>
      </c>
      <c r="BV23">
        <v>453440</v>
      </c>
      <c r="BW23">
        <v>263952</v>
      </c>
      <c r="BX23">
        <v>106024</v>
      </c>
      <c r="BY23">
        <v>83780</v>
      </c>
      <c r="BZ23">
        <v>82968</v>
      </c>
      <c r="CA23">
        <v>85788</v>
      </c>
      <c r="CB23">
        <v>59.780900000000003</v>
      </c>
      <c r="CC23">
        <v>118.6323</v>
      </c>
      <c r="CD23">
        <v>758503.54</v>
      </c>
      <c r="CE23">
        <v>392945.58</v>
      </c>
      <c r="CF23">
        <v>133367</v>
      </c>
      <c r="CG23">
        <v>141643.44</v>
      </c>
      <c r="CH23">
        <v>55217</v>
      </c>
      <c r="CI23">
        <v>70.099999999999994</v>
      </c>
      <c r="CJ23">
        <f t="shared" si="44"/>
        <v>787.6890156918688</v>
      </c>
      <c r="CK23">
        <f>1/'Bond Portfolio data'!CG95</f>
        <v>1.4938751120406335</v>
      </c>
      <c r="CM23">
        <v>866304</v>
      </c>
      <c r="CN23">
        <v>429248</v>
      </c>
      <c r="CO23">
        <v>188348</v>
      </c>
      <c r="CP23">
        <v>185660</v>
      </c>
      <c r="CQ23">
        <v>321492</v>
      </c>
      <c r="CR23">
        <v>275624</v>
      </c>
      <c r="CS23">
        <v>50.8063</v>
      </c>
      <c r="CT23">
        <v>78.130200000000002</v>
      </c>
      <c r="CU23">
        <v>1705109.81</v>
      </c>
      <c r="CV23">
        <v>597314.84</v>
      </c>
      <c r="CW23">
        <v>295766.84000000003</v>
      </c>
      <c r="CX23">
        <v>361017.36</v>
      </c>
      <c r="DA23">
        <f t="shared" si="4"/>
        <v>0.14863975042804356</v>
      </c>
      <c r="DB23">
        <v>48.5</v>
      </c>
      <c r="DC23">
        <v>2005.61</v>
      </c>
      <c r="DE23">
        <f>'Bond Portfolio data'!CP95</f>
        <v>7.2514000000000003</v>
      </c>
      <c r="DG23">
        <v>73.881399999999999</v>
      </c>
      <c r="DH23">
        <f t="shared" si="10"/>
        <v>79.583076355636067</v>
      </c>
      <c r="DI23">
        <v>462520</v>
      </c>
      <c r="DJ23">
        <v>581178.84</v>
      </c>
      <c r="DK23">
        <v>2232914.19</v>
      </c>
      <c r="DL23">
        <v>1080518.44</v>
      </c>
      <c r="DM23">
        <v>411187.55</v>
      </c>
      <c r="DN23">
        <v>771912.69</v>
      </c>
      <c r="DO23">
        <v>190671.18</v>
      </c>
      <c r="DP23">
        <v>40099.360000000001</v>
      </c>
      <c r="DQ23">
        <f t="shared" si="11"/>
        <v>4754.968159092813</v>
      </c>
      <c r="DR23">
        <f>'Bond Portfolio data'!CY95</f>
        <v>7.9992999999999999</v>
      </c>
      <c r="DT23">
        <v>391995.53</v>
      </c>
      <c r="DU23">
        <v>229485.14</v>
      </c>
      <c r="DV23">
        <v>97776.34</v>
      </c>
      <c r="DW23">
        <v>44913.62</v>
      </c>
      <c r="DX23">
        <v>155474.56</v>
      </c>
      <c r="DY23">
        <v>139617.20000000001</v>
      </c>
      <c r="DZ23">
        <v>88.585499999999996</v>
      </c>
      <c r="EA23">
        <v>89.427199999999999</v>
      </c>
      <c r="EB23">
        <v>442505.39</v>
      </c>
      <c r="EC23">
        <v>258047.04</v>
      </c>
      <c r="ED23">
        <v>96348.17</v>
      </c>
      <c r="EE23">
        <v>53532.94</v>
      </c>
      <c r="EF23">
        <v>56381.19</v>
      </c>
      <c r="EG23">
        <v>4004.94</v>
      </c>
      <c r="EH23">
        <f t="shared" si="39"/>
        <v>14077.911279569731</v>
      </c>
      <c r="EI23">
        <f>'Bond Portfolio data'!DI95</f>
        <v>1.4774</v>
      </c>
      <c r="EK23">
        <v>8.1200998729999991</v>
      </c>
      <c r="EL23">
        <v>5.13</v>
      </c>
      <c r="EM23">
        <v>2.25</v>
      </c>
      <c r="EN23">
        <v>4.74</v>
      </c>
      <c r="EO23">
        <v>4.9000000000000004</v>
      </c>
      <c r="EP23">
        <v>10.08</v>
      </c>
      <c r="EQ23">
        <v>6.26</v>
      </c>
      <c r="ER23">
        <v>4.78</v>
      </c>
      <c r="ES23" s="42">
        <v>7.78</v>
      </c>
      <c r="ET23" s="1">
        <f t="shared" si="5"/>
        <v>6.1512923647210691</v>
      </c>
      <c r="EV23">
        <v>7.9778570000000002</v>
      </c>
      <c r="EW23">
        <v>7.22</v>
      </c>
      <c r="EX23">
        <v>4.32</v>
      </c>
      <c r="EY23">
        <v>7.05</v>
      </c>
      <c r="EZ23">
        <v>6.79</v>
      </c>
      <c r="FA23">
        <v>10.98</v>
      </c>
      <c r="FB23">
        <v>6.3</v>
      </c>
      <c r="FC23">
        <v>4.3499999999999996</v>
      </c>
      <c r="FD23">
        <v>7.89</v>
      </c>
      <c r="FE23" s="1">
        <f t="shared" si="6"/>
        <v>7.0354060163651804</v>
      </c>
      <c r="FH23">
        <v>2005</v>
      </c>
      <c r="FI23">
        <v>13093.7</v>
      </c>
      <c r="FJ23">
        <v>10539.06</v>
      </c>
      <c r="FK23">
        <v>4572.41</v>
      </c>
      <c r="FL23">
        <v>2308.8200000000002</v>
      </c>
      <c r="FM23">
        <v>2511.17</v>
      </c>
      <c r="FN23">
        <v>1169.47</v>
      </c>
      <c r="FO23">
        <v>734.13300000000004</v>
      </c>
      <c r="FP23">
        <v>308.67899999999997</v>
      </c>
      <c r="FQ23">
        <v>389.04300000000001</v>
      </c>
      <c r="FR23">
        <v>407.52300000000002</v>
      </c>
      <c r="FS23">
        <v>2866.31</v>
      </c>
      <c r="FT23">
        <v>2207.4499999999998</v>
      </c>
      <c r="FU23">
        <v>1855.83</v>
      </c>
      <c r="FV23">
        <v>47325.75</v>
      </c>
      <c r="FW23" s="98">
        <v>1308.9000000000001</v>
      </c>
      <c r="FX23" s="99">
        <v>2030.1</v>
      </c>
      <c r="FY23" s="99">
        <f t="shared" si="34"/>
        <v>3.8236097458375994E-2</v>
      </c>
      <c r="FZ23" s="99">
        <f t="shared" si="35"/>
        <v>5.93040732296196E-2</v>
      </c>
      <c r="GA23" s="98">
        <f t="shared" si="36"/>
        <v>9.9964104874863485E-2</v>
      </c>
      <c r="GB23" s="99">
        <f t="shared" si="37"/>
        <v>0.15504402880774723</v>
      </c>
      <c r="GE23">
        <f t="shared" si="23"/>
        <v>27.667179072703551</v>
      </c>
      <c r="GF23">
        <f t="shared" si="38"/>
        <v>22.269187493066671</v>
      </c>
      <c r="GG23">
        <f t="shared" si="24"/>
        <v>9.6615690189801526</v>
      </c>
      <c r="GH23">
        <f t="shared" si="25"/>
        <v>4.8785703343317337</v>
      </c>
      <c r="GI23">
        <f t="shared" si="26"/>
        <v>5.3061388356233126</v>
      </c>
      <c r="GJ23">
        <f t="shared" si="27"/>
        <v>2.4711071668172191</v>
      </c>
      <c r="GK23">
        <f t="shared" si="28"/>
        <v>1.5512337363908657</v>
      </c>
      <c r="GL23">
        <f t="shared" si="29"/>
        <v>0.65224322910888888</v>
      </c>
      <c r="GM23">
        <f t="shared" si="30"/>
        <v>0.82205353322451313</v>
      </c>
      <c r="GN23">
        <f t="shared" si="31"/>
        <v>0.86110204275685021</v>
      </c>
      <c r="GT23">
        <f t="shared" si="48"/>
        <v>0.52060265268531414</v>
      </c>
      <c r="GU23">
        <f t="shared" si="45"/>
        <v>0.56116547055038035</v>
      </c>
      <c r="GW23">
        <f t="shared" si="49"/>
        <v>9.7212226150009545E-2</v>
      </c>
      <c r="GX23">
        <f t="shared" si="50"/>
        <v>0.84251826848892131</v>
      </c>
      <c r="GY23">
        <f t="shared" si="51"/>
        <v>-1.3686899319630987E-2</v>
      </c>
      <c r="GZ23">
        <f t="shared" si="52"/>
        <v>0.94238877704667312</v>
      </c>
      <c r="HA23">
        <f t="shared" si="12"/>
        <v>1.8568042298925218</v>
      </c>
      <c r="HB23">
        <f t="shared" si="53"/>
        <v>0.59727578873731491</v>
      </c>
      <c r="HD23">
        <f t="shared" si="13"/>
        <v>0.26350689137986133</v>
      </c>
      <c r="HE23">
        <f t="shared" si="14"/>
        <v>0.47565048892826345</v>
      </c>
      <c r="HF23">
        <f t="shared" si="15"/>
        <v>-0.34044424080402369</v>
      </c>
      <c r="HG23">
        <f t="shared" si="16"/>
        <v>8.5169549842064679E-2</v>
      </c>
      <c r="HH23">
        <f t="shared" si="17"/>
        <v>0.58351113834570045</v>
      </c>
      <c r="HI23">
        <f t="shared" si="18"/>
        <v>-0.32928225534314998</v>
      </c>
      <c r="HJ23">
        <f t="shared" si="40"/>
        <v>0.60806589948307854</v>
      </c>
      <c r="HK23">
        <f t="shared" si="19"/>
        <v>1.9323425743371667</v>
      </c>
      <c r="HL23">
        <f t="shared" si="20"/>
        <v>0.33799324378268852</v>
      </c>
      <c r="HN23">
        <f t="shared" si="57"/>
        <v>5.2060265268531417E-3</v>
      </c>
      <c r="HO23">
        <f t="shared" si="46"/>
        <v>5.6116547055038036E-3</v>
      </c>
      <c r="HP23">
        <f t="shared" si="61"/>
        <v>-3.4044424080402367E-3</v>
      </c>
      <c r="HQ23">
        <f t="shared" si="58"/>
        <v>9.7212226150009541E-4</v>
      </c>
      <c r="HR23">
        <f t="shared" si="54"/>
        <v>5.8351113834570045E-3</v>
      </c>
      <c r="HS23">
        <f t="shared" si="55"/>
        <v>-3.2928225534314998E-3</v>
      </c>
      <c r="HT23">
        <f t="shared" si="59"/>
        <v>9.4238877704667309E-3</v>
      </c>
      <c r="HU23">
        <f t="shared" si="33"/>
        <v>1.8568042298925218E-2</v>
      </c>
      <c r="HV23">
        <f t="shared" si="60"/>
        <v>0.59727578873731491</v>
      </c>
    </row>
    <row r="24" spans="1:230" ht="15.75" x14ac:dyDescent="0.25">
      <c r="A24" t="s">
        <v>384</v>
      </c>
      <c r="B24">
        <v>0.95518241000000004</v>
      </c>
      <c r="C24">
        <v>96.9672293</v>
      </c>
      <c r="D24">
        <v>1363264.0384289101</v>
      </c>
      <c r="E24">
        <v>784427.75966278499</v>
      </c>
      <c r="F24">
        <v>288408.15673726</v>
      </c>
      <c r="G24">
        <v>277854.18980673898</v>
      </c>
      <c r="H24">
        <v>655347.42777408904</v>
      </c>
      <c r="I24">
        <v>108568.688851329</v>
      </c>
      <c r="J24">
        <f t="shared" si="7"/>
        <v>6036.2470497502636</v>
      </c>
      <c r="K24">
        <f>1/'Bond Portfolio data'!AP96</f>
        <v>0.87677997294257015</v>
      </c>
      <c r="M24">
        <v>497010.8</v>
      </c>
      <c r="N24">
        <v>265353.55</v>
      </c>
      <c r="O24">
        <v>146152.35</v>
      </c>
      <c r="P24">
        <v>73385.09</v>
      </c>
      <c r="Q24">
        <v>43699.27</v>
      </c>
      <c r="R24">
        <v>39269.93</v>
      </c>
      <c r="S24">
        <v>33783.99</v>
      </c>
      <c r="T24">
        <f t="shared" si="8"/>
        <v>0.86030176269731062</v>
      </c>
      <c r="U24">
        <v>117.914</v>
      </c>
      <c r="W24">
        <f t="shared" si="9"/>
        <v>86.030176269731058</v>
      </c>
      <c r="X24">
        <v>422035.8</v>
      </c>
      <c r="Y24">
        <v>242854.3</v>
      </c>
      <c r="Z24">
        <v>119935.9</v>
      </c>
      <c r="AA24">
        <v>70025</v>
      </c>
      <c r="AB24">
        <v>255143.3</v>
      </c>
      <c r="AC24">
        <v>26.13</v>
      </c>
      <c r="AD24">
        <v>6118</v>
      </c>
      <c r="AE24">
        <f t="shared" si="42"/>
        <v>1.5960088160299917</v>
      </c>
      <c r="AF24">
        <f t="shared" si="43"/>
        <v>159863.34</v>
      </c>
      <c r="AG24">
        <f>'Bond Portfolio data'!AX96</f>
        <v>108.14</v>
      </c>
      <c r="AI24">
        <v>7.6633720544720099</v>
      </c>
      <c r="AJ24">
        <v>2090.39874689936</v>
      </c>
      <c r="AK24">
        <v>6.5407125984468104</v>
      </c>
      <c r="AM24">
        <v>0.47263409782154597</v>
      </c>
      <c r="AN24">
        <v>0.62499659319319101</v>
      </c>
      <c r="AO24">
        <f t="shared" si="56"/>
        <v>3.2023161835448843</v>
      </c>
      <c r="AP24">
        <v>667.25351733538798</v>
      </c>
      <c r="AQ24">
        <f>'Bond Portfolio data'!BG96/100</f>
        <v>5.7962999999999996</v>
      </c>
      <c r="AR24">
        <v>142.55242008620399</v>
      </c>
      <c r="AS24">
        <f t="shared" si="47"/>
        <v>301.61264441827893</v>
      </c>
      <c r="AU24">
        <v>70.913799999999995</v>
      </c>
      <c r="AV24">
        <v>82.172399999999996</v>
      </c>
      <c r="AW24">
        <v>1090202.3400000001</v>
      </c>
      <c r="AX24">
        <v>663485.62</v>
      </c>
      <c r="AY24">
        <v>207595.49</v>
      </c>
      <c r="AZ24">
        <v>232320.75</v>
      </c>
      <c r="BA24">
        <v>91065</v>
      </c>
      <c r="BB24">
        <v>831.6</v>
      </c>
      <c r="BC24">
        <f t="shared" si="2"/>
        <v>8.4235209235209236</v>
      </c>
      <c r="BD24">
        <f>'Bond Portfolio data'!BP96</f>
        <v>0.67049999999999998</v>
      </c>
      <c r="BF24">
        <v>756332</v>
      </c>
      <c r="BG24">
        <v>425796</v>
      </c>
      <c r="BH24">
        <v>117368</v>
      </c>
      <c r="BI24">
        <v>178880</v>
      </c>
      <c r="BJ24">
        <v>227192</v>
      </c>
      <c r="BK24">
        <v>228836</v>
      </c>
      <c r="BL24">
        <v>73.900000000000006</v>
      </c>
      <c r="BM24">
        <v>98.3</v>
      </c>
      <c r="BN24">
        <v>1023271</v>
      </c>
      <c r="BO24">
        <v>526886</v>
      </c>
      <c r="BP24">
        <v>184582</v>
      </c>
      <c r="BQ24">
        <v>249396</v>
      </c>
      <c r="BR24">
        <v>64.165999999999997</v>
      </c>
      <c r="BS24">
        <v>76.564999999999998</v>
      </c>
      <c r="BT24">
        <f>'Bond Portfolio data'!BX96</f>
        <v>1.3244</v>
      </c>
      <c r="BV24">
        <v>463732</v>
      </c>
      <c r="BW24">
        <v>269632</v>
      </c>
      <c r="BX24">
        <v>109652</v>
      </c>
      <c r="BY24">
        <v>85256</v>
      </c>
      <c r="BZ24">
        <v>84424</v>
      </c>
      <c r="CA24">
        <v>85984</v>
      </c>
      <c r="CB24">
        <v>60.044400000000003</v>
      </c>
      <c r="CC24">
        <v>118.7937</v>
      </c>
      <c r="CD24">
        <v>772315.15</v>
      </c>
      <c r="CE24">
        <v>399819.69</v>
      </c>
      <c r="CF24">
        <v>137135.85</v>
      </c>
      <c r="CG24">
        <v>144258.25</v>
      </c>
      <c r="CH24">
        <v>55888</v>
      </c>
      <c r="CI24">
        <v>71.2</v>
      </c>
      <c r="CJ24">
        <f t="shared" si="44"/>
        <v>784.94382022471905</v>
      </c>
      <c r="CK24">
        <f>1/'Bond Portfolio data'!CG96</f>
        <v>1.5015015015015014</v>
      </c>
      <c r="CM24">
        <v>880952</v>
      </c>
      <c r="CN24">
        <v>438848</v>
      </c>
      <c r="CO24">
        <v>196428</v>
      </c>
      <c r="CP24">
        <v>194124</v>
      </c>
      <c r="CQ24">
        <v>319336</v>
      </c>
      <c r="CR24">
        <v>273872</v>
      </c>
      <c r="CS24">
        <v>49.8904</v>
      </c>
      <c r="CT24">
        <v>80.790700000000001</v>
      </c>
      <c r="CU24">
        <v>1765774.44</v>
      </c>
      <c r="CV24">
        <v>607933.13</v>
      </c>
      <c r="CW24">
        <v>305796.06</v>
      </c>
      <c r="CX24">
        <v>379126.75</v>
      </c>
      <c r="DA24">
        <f t="shared" si="4"/>
        <v>0.14955917156471185</v>
      </c>
      <c r="DB24">
        <v>48.8</v>
      </c>
      <c r="DC24">
        <v>2015.36</v>
      </c>
      <c r="DE24">
        <f>'Bond Portfolio data'!CP96</f>
        <v>7.3247</v>
      </c>
      <c r="DG24">
        <v>74.807199999999995</v>
      </c>
      <c r="DH24">
        <f t="shared" si="10"/>
        <v>79.977951011992218</v>
      </c>
      <c r="DI24">
        <v>473172</v>
      </c>
      <c r="DJ24">
        <v>591628.06000000006</v>
      </c>
      <c r="DK24">
        <v>2218754.1</v>
      </c>
      <c r="DL24">
        <v>1083099.6000000001</v>
      </c>
      <c r="DM24">
        <v>405109.62</v>
      </c>
      <c r="DN24">
        <v>768815.56</v>
      </c>
      <c r="DO24">
        <v>188336.8</v>
      </c>
      <c r="DP24">
        <v>39857.01</v>
      </c>
      <c r="DQ24">
        <f t="shared" si="11"/>
        <v>4725.3118083870304</v>
      </c>
      <c r="DR24">
        <f>'Bond Portfolio data'!CY96</f>
        <v>8.2073999999999998</v>
      </c>
      <c r="DT24">
        <v>395127.98</v>
      </c>
      <c r="DU24">
        <v>228578.63</v>
      </c>
      <c r="DV24">
        <v>98249.23</v>
      </c>
      <c r="DW24">
        <v>45673.45</v>
      </c>
      <c r="DX24">
        <v>161544.57</v>
      </c>
      <c r="DY24">
        <v>143415.67999999999</v>
      </c>
      <c r="DZ24">
        <v>88.722999999999999</v>
      </c>
      <c r="EA24">
        <v>88.717600000000004</v>
      </c>
      <c r="EB24">
        <v>445350.19</v>
      </c>
      <c r="EC24">
        <v>257742.05</v>
      </c>
      <c r="ED24">
        <v>97003.17</v>
      </c>
      <c r="EE24">
        <v>54377.66</v>
      </c>
      <c r="EF24">
        <v>56629.22</v>
      </c>
      <c r="EG24">
        <v>4000.45</v>
      </c>
      <c r="EH24">
        <f t="shared" si="39"/>
        <v>14155.712482345738</v>
      </c>
      <c r="EI24">
        <f>'Bond Portfolio data'!DI96</f>
        <v>1.4665999999999999</v>
      </c>
      <c r="EK24">
        <v>7.4121285769999998</v>
      </c>
      <c r="EL24">
        <v>4.9000000000000004</v>
      </c>
      <c r="EM24">
        <v>1.75</v>
      </c>
      <c r="EN24">
        <v>4.37</v>
      </c>
      <c r="EO24">
        <v>4.8</v>
      </c>
      <c r="EP24">
        <v>10.08</v>
      </c>
      <c r="EQ24">
        <v>5.73</v>
      </c>
      <c r="ER24">
        <v>4.49</v>
      </c>
      <c r="ES24" s="42">
        <v>7.19</v>
      </c>
      <c r="ET24" s="1">
        <f t="shared" si="5"/>
        <v>5.6395295315738876</v>
      </c>
      <c r="EV24">
        <v>7.3091239999999997</v>
      </c>
      <c r="EW24">
        <v>6.72</v>
      </c>
      <c r="EX24">
        <v>3.7</v>
      </c>
      <c r="EY24">
        <v>6.8</v>
      </c>
      <c r="EZ24">
        <v>6.66</v>
      </c>
      <c r="FA24">
        <v>10.98</v>
      </c>
      <c r="FB24">
        <v>5.78</v>
      </c>
      <c r="FC24">
        <v>4.05</v>
      </c>
      <c r="FD24">
        <v>7.44</v>
      </c>
      <c r="FE24" s="1">
        <f t="shared" si="6"/>
        <v>6.4912620032404602</v>
      </c>
      <c r="FH24">
        <v>2006</v>
      </c>
      <c r="FI24">
        <v>13855.9</v>
      </c>
      <c r="FJ24">
        <v>11180.08</v>
      </c>
      <c r="FK24">
        <v>4356.8500000000004</v>
      </c>
      <c r="FL24">
        <v>2774.27</v>
      </c>
      <c r="FM24">
        <v>2682.21</v>
      </c>
      <c r="FN24">
        <v>1315.52</v>
      </c>
      <c r="FO24">
        <v>781.15800000000002</v>
      </c>
      <c r="FP24">
        <v>345.39299999999997</v>
      </c>
      <c r="FQ24">
        <v>420.017</v>
      </c>
      <c r="FR24">
        <v>429.596</v>
      </c>
      <c r="FS24">
        <v>3005.08</v>
      </c>
      <c r="FT24">
        <v>2327.0500000000002</v>
      </c>
      <c r="FU24">
        <v>1944.34</v>
      </c>
      <c r="FV24">
        <v>51255.97</v>
      </c>
      <c r="FW24" s="98">
        <v>1476.3</v>
      </c>
      <c r="FX24" s="99">
        <v>2247.3000000000002</v>
      </c>
      <c r="FY24" s="99">
        <f t="shared" si="34"/>
        <v>3.9473188151786881E-2</v>
      </c>
      <c r="FZ24" s="99">
        <f t="shared" si="35"/>
        <v>6.0088122829716636E-2</v>
      </c>
      <c r="GA24" s="98">
        <f t="shared" si="36"/>
        <v>0.1065466696497521</v>
      </c>
      <c r="GB24" s="99">
        <f t="shared" si="37"/>
        <v>0.16219083567289028</v>
      </c>
      <c r="GE24">
        <f t="shared" si="23"/>
        <v>27.032753452914847</v>
      </c>
      <c r="GF24">
        <f t="shared" si="38"/>
        <v>21.812249382852379</v>
      </c>
      <c r="GG24">
        <f t="shared" si="24"/>
        <v>8.500180564332311</v>
      </c>
      <c r="GH24">
        <f t="shared" si="25"/>
        <v>5.4125792566212283</v>
      </c>
      <c r="GI24">
        <f t="shared" si="26"/>
        <v>5.232970910510522</v>
      </c>
      <c r="GJ24">
        <f t="shared" si="27"/>
        <v>2.5665693186569292</v>
      </c>
      <c r="GK24">
        <f t="shared" si="28"/>
        <v>1.5240332004252382</v>
      </c>
      <c r="GL24">
        <f t="shared" si="29"/>
        <v>0.67385906461237577</v>
      </c>
      <c r="GM24">
        <f t="shared" si="30"/>
        <v>0.81944990993244293</v>
      </c>
      <c r="GN24">
        <f t="shared" si="31"/>
        <v>0.83813846465104447</v>
      </c>
      <c r="GT24">
        <f t="shared" si="48"/>
        <v>0.69524409481795013</v>
      </c>
      <c r="GU24">
        <f t="shared" si="45"/>
        <v>1.1382419966540309</v>
      </c>
      <c r="GW24">
        <f t="shared" si="49"/>
        <v>-3.1106166760119017E-2</v>
      </c>
      <c r="GX24">
        <f t="shared" si="50"/>
        <v>0.82684396231353929</v>
      </c>
      <c r="GY24">
        <f t="shared" si="51"/>
        <v>0.17176058548630882</v>
      </c>
      <c r="GZ24">
        <f t="shared" si="52"/>
        <v>0.75708332943683232</v>
      </c>
      <c r="HA24">
        <f t="shared" si="12"/>
        <v>1.2321765105147808</v>
      </c>
      <c r="HB24">
        <f t="shared" si="53"/>
        <v>0.53699569645167755</v>
      </c>
      <c r="HD24">
        <f t="shared" si="13"/>
        <v>0.46721389926101764</v>
      </c>
      <c r="HE24">
        <f t="shared" si="14"/>
        <v>0.98299440378322345</v>
      </c>
      <c r="HF24">
        <f t="shared" si="15"/>
        <v>-0.53216514035660634</v>
      </c>
      <c r="HG24">
        <f t="shared" si="16"/>
        <v>-5.35833454166907E-2</v>
      </c>
      <c r="HH24">
        <f t="shared" si="17"/>
        <v>0.53175793902618218</v>
      </c>
      <c r="HI24">
        <f t="shared" si="18"/>
        <v>-7.3137270830012077E-2</v>
      </c>
      <c r="HJ24">
        <f t="shared" si="40"/>
        <v>0.28299547621733712</v>
      </c>
      <c r="HK24">
        <f t="shared" si="19"/>
        <v>1.3015780950184339</v>
      </c>
      <c r="HL24">
        <f t="shared" si="20"/>
        <v>0.33770637412823962</v>
      </c>
      <c r="HN24">
        <f t="shared" si="57"/>
        <v>6.9524409481795009E-3</v>
      </c>
      <c r="HO24">
        <f t="shared" si="46"/>
        <v>1.1382419966540309E-2</v>
      </c>
      <c r="HP24">
        <f t="shared" si="61"/>
        <v>-5.3216514035660635E-3</v>
      </c>
      <c r="HQ24">
        <f t="shared" si="58"/>
        <v>-3.1106166760119016E-4</v>
      </c>
      <c r="HR24">
        <f t="shared" si="54"/>
        <v>5.3175793902618222E-3</v>
      </c>
      <c r="HS24">
        <f t="shared" si="55"/>
        <v>-7.313727083001208E-4</v>
      </c>
      <c r="HT24">
        <f t="shared" si="59"/>
        <v>7.570833294368323E-3</v>
      </c>
      <c r="HU24">
        <f t="shared" si="33"/>
        <v>1.2321765105147809E-2</v>
      </c>
      <c r="HV24">
        <f t="shared" si="60"/>
        <v>0.53699569645167755</v>
      </c>
    </row>
    <row r="25" spans="1:230" ht="15.75" x14ac:dyDescent="0.25">
      <c r="A25" t="s">
        <v>385</v>
      </c>
      <c r="B25">
        <v>0.96054764999999998</v>
      </c>
      <c r="C25">
        <v>97.890310200000002</v>
      </c>
      <c r="D25">
        <v>1375896.2608268899</v>
      </c>
      <c r="E25">
        <v>785021.23657955904</v>
      </c>
      <c r="F25">
        <v>291353.65748410497</v>
      </c>
      <c r="G25">
        <v>279893.36620762199</v>
      </c>
      <c r="H25">
        <v>658018.11370125005</v>
      </c>
      <c r="I25">
        <v>108477.6985635</v>
      </c>
      <c r="J25">
        <f t="shared" si="7"/>
        <v>6065.9298861882062</v>
      </c>
      <c r="K25">
        <f>1/'Bond Portfolio data'!AP97</f>
        <v>0.889246958997712</v>
      </c>
      <c r="M25">
        <v>500938.9</v>
      </c>
      <c r="N25">
        <v>266326.2</v>
      </c>
      <c r="O25">
        <v>147296.1</v>
      </c>
      <c r="P25">
        <v>73581.399999999994</v>
      </c>
      <c r="Q25">
        <v>44990.7</v>
      </c>
      <c r="R25">
        <v>40728.080000000002</v>
      </c>
      <c r="S25">
        <v>33990.400000000001</v>
      </c>
      <c r="T25">
        <f t="shared" si="8"/>
        <v>0.83456917193248492</v>
      </c>
      <c r="U25">
        <v>115.7431</v>
      </c>
      <c r="V25">
        <v>78.912199999999999</v>
      </c>
      <c r="W25">
        <f t="shared" si="9"/>
        <v>83.456917193248486</v>
      </c>
      <c r="X25">
        <v>425599.8</v>
      </c>
      <c r="Y25">
        <v>243132.7</v>
      </c>
      <c r="Z25">
        <v>120617.7</v>
      </c>
      <c r="AA25">
        <v>70584.7</v>
      </c>
      <c r="AB25">
        <v>257056.1</v>
      </c>
      <c r="AC25">
        <v>26.08</v>
      </c>
      <c r="AD25">
        <v>6105</v>
      </c>
      <c r="AE25">
        <f t="shared" si="42"/>
        <v>1.6144873959291139</v>
      </c>
      <c r="AF25">
        <f t="shared" si="43"/>
        <v>159218.4</v>
      </c>
      <c r="AG25">
        <f>'Bond Portfolio data'!AX97</f>
        <v>107.62</v>
      </c>
      <c r="AI25">
        <v>7.6874553338861302</v>
      </c>
      <c r="AJ25">
        <v>2217.0296709787699</v>
      </c>
      <c r="AK25">
        <v>6.5395709795824803</v>
      </c>
      <c r="AM25">
        <v>0.50264200466801101</v>
      </c>
      <c r="AN25">
        <v>0.67382394613218199</v>
      </c>
      <c r="AO25">
        <f t="shared" si="56"/>
        <v>10.710997031414509</v>
      </c>
      <c r="AP25">
        <v>668.91403043895502</v>
      </c>
      <c r="AQ25">
        <f>'Bond Portfolio data'!BG97/100</f>
        <v>8.7013999999999996</v>
      </c>
      <c r="AR25">
        <v>155.07974575281199</v>
      </c>
      <c r="AS25">
        <f t="shared" si="47"/>
        <v>308.52922022551672</v>
      </c>
      <c r="AU25">
        <v>71.016300000000001</v>
      </c>
      <c r="AV25">
        <v>82.227800000000002</v>
      </c>
      <c r="AW25">
        <v>1103431.5900000001</v>
      </c>
      <c r="AX25">
        <v>670849.31000000006</v>
      </c>
      <c r="AY25">
        <v>209980.7</v>
      </c>
      <c r="AZ25">
        <v>231988.43</v>
      </c>
      <c r="BA25">
        <v>91385</v>
      </c>
      <c r="BB25">
        <v>837.1</v>
      </c>
      <c r="BC25">
        <f t="shared" si="2"/>
        <v>8.3975813936392125</v>
      </c>
      <c r="BD25">
        <f>'Bond Portfolio data'!BP97</f>
        <v>0.67190000000000005</v>
      </c>
      <c r="BF25">
        <v>770204</v>
      </c>
      <c r="BG25">
        <v>431248</v>
      </c>
      <c r="BH25">
        <v>121044</v>
      </c>
      <c r="BI25">
        <v>176840</v>
      </c>
      <c r="BJ25">
        <v>232492</v>
      </c>
      <c r="BK25">
        <v>230332</v>
      </c>
      <c r="BL25">
        <v>74.2</v>
      </c>
      <c r="BM25">
        <v>99</v>
      </c>
      <c r="BN25">
        <v>1038328</v>
      </c>
      <c r="BO25">
        <v>535892</v>
      </c>
      <c r="BP25">
        <v>186960</v>
      </c>
      <c r="BQ25">
        <v>245764</v>
      </c>
      <c r="BR25">
        <v>64.545000000000002</v>
      </c>
      <c r="BS25">
        <v>76.572000000000003</v>
      </c>
      <c r="BT25">
        <f>'Bond Portfolio data'!BX97</f>
        <v>1.3416999999999999</v>
      </c>
      <c r="BV25">
        <v>472588</v>
      </c>
      <c r="BW25">
        <v>271512</v>
      </c>
      <c r="BX25">
        <v>113352</v>
      </c>
      <c r="BY25">
        <v>86936</v>
      </c>
      <c r="BZ25">
        <v>83704</v>
      </c>
      <c r="CA25">
        <v>85476</v>
      </c>
      <c r="CB25">
        <v>60.113700000000001</v>
      </c>
      <c r="CC25">
        <v>112.98009999999999</v>
      </c>
      <c r="CD25">
        <v>786157.15</v>
      </c>
      <c r="CE25">
        <v>402123.12</v>
      </c>
      <c r="CF25">
        <v>141963.60999999999</v>
      </c>
      <c r="CG25">
        <v>146355.96</v>
      </c>
      <c r="CH25">
        <v>57605</v>
      </c>
      <c r="CI25">
        <v>71.599999999999994</v>
      </c>
      <c r="CJ25">
        <f t="shared" si="44"/>
        <v>804.53910614525148</v>
      </c>
      <c r="CK25">
        <f>1/'Bond Portfolio data'!CG97</f>
        <v>1.4128284826222097</v>
      </c>
      <c r="CM25">
        <v>865996</v>
      </c>
      <c r="CN25">
        <v>436732</v>
      </c>
      <c r="CO25">
        <v>191108</v>
      </c>
      <c r="CP25">
        <v>185484</v>
      </c>
      <c r="CQ25">
        <v>317212</v>
      </c>
      <c r="CR25">
        <v>273284</v>
      </c>
      <c r="CS25">
        <v>49.609000000000002</v>
      </c>
      <c r="CT25">
        <v>78.825500000000005</v>
      </c>
      <c r="CU25">
        <v>1745643.32</v>
      </c>
      <c r="CV25">
        <v>615313.41</v>
      </c>
      <c r="CW25">
        <v>286708.88</v>
      </c>
      <c r="CX25">
        <v>366562.44</v>
      </c>
      <c r="DA25">
        <f t="shared" si="4"/>
        <v>0.15078506641360295</v>
      </c>
      <c r="DB25">
        <v>49.2</v>
      </c>
      <c r="DC25">
        <v>2016.17</v>
      </c>
      <c r="DE25">
        <f>'Bond Portfolio data'!CP97</f>
        <v>7.4516</v>
      </c>
      <c r="DG25">
        <v>75.166399999999996</v>
      </c>
      <c r="DH25">
        <f t="shared" si="10"/>
        <v>79.680716402059687</v>
      </c>
      <c r="DI25">
        <v>488828</v>
      </c>
      <c r="DJ25">
        <v>613483.43999999994</v>
      </c>
      <c r="DK25">
        <v>2259519.7999999998</v>
      </c>
      <c r="DL25">
        <v>1095236.4099999999</v>
      </c>
      <c r="DM25">
        <v>437125.88</v>
      </c>
      <c r="DN25">
        <v>765995.54</v>
      </c>
      <c r="DO25">
        <v>193503.87</v>
      </c>
      <c r="DP25">
        <v>39793.33</v>
      </c>
      <c r="DQ25">
        <f t="shared" si="11"/>
        <v>4862.721214836758</v>
      </c>
      <c r="DR25">
        <f>'Bond Portfolio data'!CY97</f>
        <v>8.0123999999999995</v>
      </c>
      <c r="DT25">
        <v>397726.32</v>
      </c>
      <c r="DU25">
        <v>229447.1</v>
      </c>
      <c r="DV25">
        <v>100158.07</v>
      </c>
      <c r="DW25">
        <v>45906.07</v>
      </c>
      <c r="DX25">
        <v>163438.07</v>
      </c>
      <c r="DY25">
        <v>138600.62</v>
      </c>
      <c r="DZ25">
        <v>88.827799999999996</v>
      </c>
      <c r="EA25">
        <v>86.117900000000006</v>
      </c>
      <c r="EB25">
        <v>447749.6</v>
      </c>
      <c r="EC25">
        <v>258976.58</v>
      </c>
      <c r="ED25">
        <v>98653.53</v>
      </c>
      <c r="EE25">
        <v>54634.09</v>
      </c>
      <c r="EF25">
        <v>56698.27</v>
      </c>
      <c r="EG25">
        <v>3975.78</v>
      </c>
      <c r="EH25">
        <f t="shared" si="39"/>
        <v>14260.917354581994</v>
      </c>
      <c r="EI25">
        <f>'Bond Portfolio data'!DI97</f>
        <v>1.4529000000000001</v>
      </c>
      <c r="EK25">
        <v>6.84</v>
      </c>
      <c r="EL25">
        <v>4.83</v>
      </c>
      <c r="EM25">
        <v>1.75</v>
      </c>
      <c r="EN25">
        <v>4.54</v>
      </c>
      <c r="EO25">
        <v>4.83</v>
      </c>
      <c r="EP25">
        <v>10.08</v>
      </c>
      <c r="EQ25">
        <v>5.23</v>
      </c>
      <c r="ER25">
        <v>4.13</v>
      </c>
      <c r="ES25" s="42">
        <v>7</v>
      </c>
      <c r="ET25" s="1">
        <f t="shared" si="5"/>
        <v>5.3660203564493267</v>
      </c>
      <c r="EV25">
        <v>6.9733330000000002</v>
      </c>
      <c r="EW25">
        <v>6.85</v>
      </c>
      <c r="EX25">
        <v>4.03</v>
      </c>
      <c r="EY25">
        <v>6.77</v>
      </c>
      <c r="EZ25">
        <v>7.12</v>
      </c>
      <c r="FA25">
        <v>10.98</v>
      </c>
      <c r="FB25">
        <v>5.74</v>
      </c>
      <c r="FC25">
        <v>4.5</v>
      </c>
      <c r="FD25">
        <v>7.14</v>
      </c>
      <c r="FE25" s="1">
        <f t="shared" si="6"/>
        <v>6.4495428656131333</v>
      </c>
      <c r="FH25">
        <v>2007</v>
      </c>
      <c r="FI25">
        <v>14477.63</v>
      </c>
      <c r="FJ25">
        <v>12885.05</v>
      </c>
      <c r="FK25">
        <v>4356.3500000000004</v>
      </c>
      <c r="FL25">
        <v>3571.65</v>
      </c>
      <c r="FM25">
        <v>3064.35</v>
      </c>
      <c r="FN25">
        <v>1464.98</v>
      </c>
      <c r="FO25">
        <v>948.40300000000002</v>
      </c>
      <c r="FP25">
        <v>400.88600000000002</v>
      </c>
      <c r="FQ25">
        <v>487.81799999999998</v>
      </c>
      <c r="FR25">
        <v>477.93400000000003</v>
      </c>
      <c r="FS25">
        <v>3444.72</v>
      </c>
      <c r="FT25">
        <v>2666.81</v>
      </c>
      <c r="FU25">
        <v>2206.11</v>
      </c>
      <c r="FV25">
        <v>57858.92</v>
      </c>
      <c r="FW25" s="98">
        <v>1664.6</v>
      </c>
      <c r="FX25" s="99">
        <v>2383.1</v>
      </c>
      <c r="FY25" s="99">
        <f t="shared" si="34"/>
        <v>3.8371380841832961E-2</v>
      </c>
      <c r="FZ25" s="99">
        <f t="shared" si="35"/>
        <v>5.4933820547982778E-2</v>
      </c>
      <c r="GA25" s="98">
        <f t="shared" si="36"/>
        <v>0.1149773823478014</v>
      </c>
      <c r="GB25" s="99">
        <f t="shared" si="37"/>
        <v>0.16460567095581252</v>
      </c>
      <c r="GE25">
        <f t="shared" si="23"/>
        <v>25.022295611463193</v>
      </c>
      <c r="GF25">
        <f t="shared" si="38"/>
        <v>22.269772750683906</v>
      </c>
      <c r="GG25">
        <f t="shared" si="24"/>
        <v>7.5292625579599495</v>
      </c>
      <c r="GH25">
        <f t="shared" si="25"/>
        <v>6.1730326110477005</v>
      </c>
      <c r="GI25">
        <f t="shared" si="26"/>
        <v>5.2962447276928089</v>
      </c>
      <c r="GJ25">
        <f t="shared" si="27"/>
        <v>2.5319864249108002</v>
      </c>
      <c r="GK25">
        <f t="shared" si="28"/>
        <v>1.6391647130641223</v>
      </c>
      <c r="GL25">
        <f t="shared" si="29"/>
        <v>0.69286810054525738</v>
      </c>
      <c r="GM25">
        <f t="shared" si="30"/>
        <v>0.84311632501954759</v>
      </c>
      <c r="GN25">
        <f t="shared" si="31"/>
        <v>0.82603339294960931</v>
      </c>
      <c r="GT25">
        <f t="shared" si="48"/>
        <v>1.0730806135923394</v>
      </c>
      <c r="GU25">
        <f t="shared" si="45"/>
        <v>0.2964552241663776</v>
      </c>
      <c r="GW25">
        <f t="shared" si="49"/>
        <v>-5.5856448302774392E-2</v>
      </c>
      <c r="GX25">
        <f t="shared" si="50"/>
        <v>0.28109690141210503</v>
      </c>
      <c r="GY25">
        <f t="shared" si="51"/>
        <v>0.27215364536229719</v>
      </c>
      <c r="GZ25">
        <f t="shared" si="52"/>
        <v>1.0896298168004275</v>
      </c>
      <c r="HA25">
        <f t="shared" si="12"/>
        <v>3.4308594396364605</v>
      </c>
      <c r="HB25">
        <f t="shared" si="53"/>
        <v>0.62787566752460877</v>
      </c>
      <c r="HD25">
        <f t="shared" si="13"/>
        <v>0.96517986811694856</v>
      </c>
      <c r="HE25">
        <f t="shared" si="14"/>
        <v>0.3296370111024135</v>
      </c>
      <c r="HF25">
        <f t="shared" si="15"/>
        <v>1.0357866040818879</v>
      </c>
      <c r="HG25">
        <f t="shared" si="16"/>
        <v>-8.0455298705929421E-2</v>
      </c>
      <c r="HH25">
        <f t="shared" si="17"/>
        <v>-0.1936246271639383</v>
      </c>
      <c r="HI25">
        <f t="shared" si="18"/>
        <v>-0.57140466760965303</v>
      </c>
      <c r="HJ25">
        <f t="shared" si="40"/>
        <v>0.70241320642141392</v>
      </c>
      <c r="HK25">
        <f t="shared" si="19"/>
        <v>0.42510306613451715</v>
      </c>
      <c r="HL25">
        <f t="shared" si="20"/>
        <v>0.49539454332542715</v>
      </c>
      <c r="HN25">
        <f t="shared" si="57"/>
        <v>1.0730806135923395E-2</v>
      </c>
      <c r="HO25">
        <f t="shared" si="46"/>
        <v>2.9645522416637759E-3</v>
      </c>
      <c r="HP25">
        <f t="shared" si="61"/>
        <v>1.035786604081888E-2</v>
      </c>
      <c r="HQ25">
        <f t="shared" si="58"/>
        <v>-5.5856448302774389E-4</v>
      </c>
      <c r="HR25">
        <f t="shared" si="54"/>
        <v>-1.9362462716393831E-3</v>
      </c>
      <c r="HS25">
        <f t="shared" si="55"/>
        <v>-5.7140466760965299E-3</v>
      </c>
      <c r="HT25">
        <f t="shared" si="59"/>
        <v>1.0896298168004274E-2</v>
      </c>
      <c r="HU25">
        <f t="shared" si="33"/>
        <v>3.4308594396364606E-2</v>
      </c>
      <c r="HV25">
        <f t="shared" si="60"/>
        <v>0.62787566752460877</v>
      </c>
    </row>
    <row r="26" spans="1:230" ht="15.75" x14ac:dyDescent="0.25">
      <c r="A26" t="s">
        <v>386</v>
      </c>
      <c r="B26">
        <v>0.96698742999999998</v>
      </c>
      <c r="C26">
        <v>97.923480799999993</v>
      </c>
      <c r="D26">
        <v>1384465.7187772701</v>
      </c>
      <c r="E26">
        <v>787282.69621023105</v>
      </c>
      <c r="F26">
        <v>296077.83523260301</v>
      </c>
      <c r="G26">
        <v>279619.80373487202</v>
      </c>
      <c r="H26">
        <v>663006.741677974</v>
      </c>
      <c r="I26">
        <v>108544.68284751401</v>
      </c>
      <c r="J26">
        <f t="shared" si="7"/>
        <v>6108.1457357923337</v>
      </c>
      <c r="K26">
        <f>1/'Bond Portfolio data'!AP98</f>
        <v>0.86030607969703465</v>
      </c>
      <c r="M26">
        <v>498468.5</v>
      </c>
      <c r="N26">
        <v>266873</v>
      </c>
      <c r="O26">
        <v>148743.9</v>
      </c>
      <c r="P26">
        <v>75125.100000000006</v>
      </c>
      <c r="Q26">
        <v>45487.7</v>
      </c>
      <c r="R26">
        <v>41384.949999999997</v>
      </c>
      <c r="S26">
        <v>35522.9</v>
      </c>
      <c r="T26">
        <f t="shared" si="8"/>
        <v>0.8583530969591604</v>
      </c>
      <c r="U26">
        <v>116.2086</v>
      </c>
      <c r="V26">
        <v>81.161100000000005</v>
      </c>
      <c r="W26">
        <f t="shared" si="9"/>
        <v>85.835309695916038</v>
      </c>
      <c r="X26">
        <v>421798.6</v>
      </c>
      <c r="Y26">
        <v>242700</v>
      </c>
      <c r="Z26">
        <v>122108.5</v>
      </c>
      <c r="AA26">
        <v>71541.600000000006</v>
      </c>
      <c r="AB26">
        <v>263688</v>
      </c>
      <c r="AC26">
        <v>26.11</v>
      </c>
      <c r="AD26">
        <v>6121</v>
      </c>
      <c r="AE26">
        <f t="shared" si="42"/>
        <v>1.6499132676771036</v>
      </c>
      <c r="AF26">
        <f t="shared" si="43"/>
        <v>159819.31</v>
      </c>
      <c r="AG26">
        <f>'Bond Portfolio data'!AX98</f>
        <v>103.33</v>
      </c>
      <c r="AI26">
        <v>7.7164065160694397</v>
      </c>
      <c r="AJ26">
        <v>2418.1107169700799</v>
      </c>
      <c r="AK26">
        <v>6.5911977196101796</v>
      </c>
      <c r="AM26">
        <v>0.526473732610372</v>
      </c>
      <c r="AN26">
        <v>0.70357548703670902</v>
      </c>
      <c r="AO26">
        <f t="shared" si="56"/>
        <v>3.5933444227589164</v>
      </c>
      <c r="AP26">
        <v>670.57882041790197</v>
      </c>
      <c r="AQ26">
        <f>'Bond Portfolio data'!BG98/100</f>
        <v>8.6722000000000001</v>
      </c>
      <c r="AR26">
        <v>164.575051039512</v>
      </c>
      <c r="AS26">
        <f t="shared" si="47"/>
        <v>312.59878859200228</v>
      </c>
      <c r="AU26">
        <v>70.782600000000002</v>
      </c>
      <c r="AV26">
        <v>83.312399999999997</v>
      </c>
      <c r="AW26">
        <v>1116217.47</v>
      </c>
      <c r="AX26">
        <v>670556.94999999995</v>
      </c>
      <c r="AY26">
        <v>205632.99</v>
      </c>
      <c r="AZ26">
        <v>235485.66</v>
      </c>
      <c r="BA26">
        <v>91413</v>
      </c>
      <c r="BB26">
        <v>839.2</v>
      </c>
      <c r="BC26">
        <f t="shared" si="2"/>
        <v>8.3791339737478907</v>
      </c>
      <c r="BD26">
        <f>'Bond Portfolio data'!BP98</f>
        <v>0.66500000000000004</v>
      </c>
      <c r="BF26">
        <v>781204</v>
      </c>
      <c r="BG26">
        <v>432664</v>
      </c>
      <c r="BH26">
        <v>126152</v>
      </c>
      <c r="BI26">
        <v>180244</v>
      </c>
      <c r="BJ26">
        <v>252764</v>
      </c>
      <c r="BK26">
        <v>248552</v>
      </c>
      <c r="BL26">
        <v>74.2</v>
      </c>
      <c r="BM26">
        <v>102.2</v>
      </c>
      <c r="BN26">
        <v>1053544</v>
      </c>
      <c r="BO26">
        <v>536673</v>
      </c>
      <c r="BP26">
        <v>192836</v>
      </c>
      <c r="BQ26">
        <v>248876</v>
      </c>
      <c r="BR26">
        <v>64.855000000000004</v>
      </c>
      <c r="BS26">
        <v>77.837000000000003</v>
      </c>
      <c r="BT26">
        <f>'Bond Portfolio data'!BX98</f>
        <v>1.3821000000000001</v>
      </c>
      <c r="BV26">
        <v>479012</v>
      </c>
      <c r="BW26">
        <v>274500</v>
      </c>
      <c r="BX26">
        <v>118504</v>
      </c>
      <c r="BY26">
        <v>86328</v>
      </c>
      <c r="BZ26">
        <v>84476</v>
      </c>
      <c r="CA26">
        <v>88400</v>
      </c>
      <c r="CB26">
        <v>60.246299999999998</v>
      </c>
      <c r="CC26">
        <v>112.47799999999999</v>
      </c>
      <c r="CD26">
        <v>795088.94</v>
      </c>
      <c r="CE26">
        <v>404527.79</v>
      </c>
      <c r="CF26">
        <v>148609.38</v>
      </c>
      <c r="CG26">
        <v>145695.84</v>
      </c>
      <c r="CH26">
        <v>59111</v>
      </c>
      <c r="CI26">
        <v>72.5</v>
      </c>
      <c r="CJ26">
        <f t="shared" si="44"/>
        <v>815.32413793103444</v>
      </c>
      <c r="CK26">
        <f>1/'Bond Portfolio data'!CG98</f>
        <v>1.3800717637317139</v>
      </c>
      <c r="CM26">
        <v>899396</v>
      </c>
      <c r="CN26">
        <v>439172</v>
      </c>
      <c r="CO26">
        <v>204844</v>
      </c>
      <c r="CP26">
        <v>194492</v>
      </c>
      <c r="CQ26">
        <v>327104</v>
      </c>
      <c r="CR26">
        <v>273100</v>
      </c>
      <c r="CS26">
        <v>50.349800000000002</v>
      </c>
      <c r="CT26">
        <v>79.006399999999999</v>
      </c>
      <c r="CU26">
        <v>1786296.62</v>
      </c>
      <c r="CV26">
        <v>616859.26</v>
      </c>
      <c r="CW26">
        <v>316272.19</v>
      </c>
      <c r="CX26">
        <v>375216.18</v>
      </c>
      <c r="DA26">
        <f t="shared" si="4"/>
        <v>0.15170448755027124</v>
      </c>
      <c r="DB26">
        <v>49.5</v>
      </c>
      <c r="DC26">
        <v>2024.16</v>
      </c>
      <c r="DE26">
        <f>'Bond Portfolio data'!CP98</f>
        <v>7.2091000000000003</v>
      </c>
      <c r="DG26">
        <v>75.565200000000004</v>
      </c>
      <c r="DH26">
        <f t="shared" si="10"/>
        <v>80.551860456401997</v>
      </c>
      <c r="DI26">
        <v>522804</v>
      </c>
      <c r="DJ26">
        <v>649027.83999999997</v>
      </c>
      <c r="DK26">
        <v>2285745.2200000002</v>
      </c>
      <c r="DL26">
        <v>1088223.8600000001</v>
      </c>
      <c r="DM26">
        <v>434308.72</v>
      </c>
      <c r="DN26">
        <v>768990.94</v>
      </c>
      <c r="DO26">
        <v>197274.06</v>
      </c>
      <c r="DP26">
        <v>39993.58</v>
      </c>
      <c r="DQ26">
        <f t="shared" si="11"/>
        <v>4932.6431892318715</v>
      </c>
      <c r="DR26">
        <f>'Bond Portfolio data'!CY98</f>
        <v>7.8163</v>
      </c>
      <c r="DT26">
        <v>396958.61</v>
      </c>
      <c r="DU26">
        <v>229157.27</v>
      </c>
      <c r="DV26">
        <v>100103.88</v>
      </c>
      <c r="DW26">
        <v>45120.480000000003</v>
      </c>
      <c r="DX26">
        <v>159901.29</v>
      </c>
      <c r="DY26">
        <v>149088.25</v>
      </c>
      <c r="DZ26">
        <v>89.043700000000001</v>
      </c>
      <c r="EA26">
        <v>86.087100000000007</v>
      </c>
      <c r="EB26">
        <v>445802.05</v>
      </c>
      <c r="EC26">
        <v>259709.02</v>
      </c>
      <c r="ED26">
        <v>98886.92</v>
      </c>
      <c r="EE26">
        <v>53658.13</v>
      </c>
      <c r="EF26">
        <v>56471.92</v>
      </c>
      <c r="EG26">
        <v>3945.08</v>
      </c>
      <c r="EH26">
        <f t="shared" si="39"/>
        <v>14314.518336763767</v>
      </c>
      <c r="EI26">
        <f>'Bond Portfolio data'!DI98</f>
        <v>1.409</v>
      </c>
      <c r="EK26">
        <v>6.37</v>
      </c>
      <c r="EL26">
        <v>4.87</v>
      </c>
      <c r="EM26">
        <v>1.75</v>
      </c>
      <c r="EN26">
        <v>6.43</v>
      </c>
      <c r="EO26">
        <v>4.96</v>
      </c>
      <c r="EP26">
        <v>10.08</v>
      </c>
      <c r="EQ26">
        <v>5.35</v>
      </c>
      <c r="ER26">
        <v>4.03</v>
      </c>
      <c r="ES26" s="42">
        <v>7.03</v>
      </c>
      <c r="ET26" s="1">
        <f t="shared" si="5"/>
        <v>5.2451700176761618</v>
      </c>
      <c r="EV26">
        <v>7.86</v>
      </c>
      <c r="EW26">
        <v>8.2799999999999994</v>
      </c>
      <c r="EX26">
        <v>4.12</v>
      </c>
      <c r="EY26">
        <v>8.39</v>
      </c>
      <c r="EZ26">
        <v>8.9499999999999993</v>
      </c>
      <c r="FA26">
        <v>10.98</v>
      </c>
      <c r="FB26">
        <v>7.3</v>
      </c>
      <c r="FC26">
        <v>5.14</v>
      </c>
      <c r="FD26">
        <v>8.9600000000000009</v>
      </c>
      <c r="FE26" s="1">
        <f t="shared" si="6"/>
        <v>7.197762265732794</v>
      </c>
      <c r="FH26">
        <v>2008</v>
      </c>
      <c r="FI26">
        <v>14718.58</v>
      </c>
      <c r="FJ26">
        <v>14177.45</v>
      </c>
      <c r="FK26">
        <v>4849.1899999999996</v>
      </c>
      <c r="FL26">
        <v>4604.7299999999996</v>
      </c>
      <c r="FM26">
        <v>2898.94</v>
      </c>
      <c r="FN26">
        <v>1549.07</v>
      </c>
      <c r="FO26">
        <v>1056.3900000000001</v>
      </c>
      <c r="FP26">
        <v>461.94600000000003</v>
      </c>
      <c r="FQ26">
        <v>513.96600000000001</v>
      </c>
      <c r="FR26">
        <v>552.36300000000006</v>
      </c>
      <c r="FS26">
        <v>3770.15</v>
      </c>
      <c r="FT26">
        <v>2937.32</v>
      </c>
      <c r="FU26">
        <v>2402.06</v>
      </c>
      <c r="FV26">
        <v>63421.57</v>
      </c>
      <c r="FW26" s="98">
        <v>1842</v>
      </c>
      <c r="FX26" s="99">
        <v>2565</v>
      </c>
      <c r="FY26" s="99">
        <f t="shared" si="34"/>
        <v>3.7821086549306319E-2</v>
      </c>
      <c r="FZ26" s="99">
        <f t="shared" si="35"/>
        <v>5.2666171009213197E-2</v>
      </c>
      <c r="GA26" s="98">
        <f t="shared" si="36"/>
        <v>0.12514794226073439</v>
      </c>
      <c r="GB26" s="99">
        <f t="shared" si="37"/>
        <v>0.17426952871812362</v>
      </c>
      <c r="GE26">
        <f t="shared" si="23"/>
        <v>23.20753018255461</v>
      </c>
      <c r="GF26">
        <f t="shared" si="38"/>
        <v>22.354303118008588</v>
      </c>
      <c r="GG26">
        <f t="shared" si="24"/>
        <v>7.6459633528466728</v>
      </c>
      <c r="GH26">
        <f t="shared" si="25"/>
        <v>7.260510895583316</v>
      </c>
      <c r="GI26">
        <f t="shared" si="26"/>
        <v>4.5709054506219262</v>
      </c>
      <c r="GJ26">
        <f t="shared" si="27"/>
        <v>2.4424970873474119</v>
      </c>
      <c r="GK26">
        <f t="shared" si="28"/>
        <v>1.6656635904787598</v>
      </c>
      <c r="GL26">
        <f t="shared" si="29"/>
        <v>0.72837364322579845</v>
      </c>
      <c r="GM26">
        <f t="shared" si="30"/>
        <v>0.81039621062676315</v>
      </c>
      <c r="GN26">
        <f t="shared" si="31"/>
        <v>0.87093870429256171</v>
      </c>
      <c r="GT26">
        <f t="shared" si="48"/>
        <v>0.51603148193922521</v>
      </c>
      <c r="GU26">
        <f t="shared" si="45"/>
        <v>0.48656780011870088</v>
      </c>
      <c r="GW26">
        <f t="shared" si="49"/>
        <v>0.27289575605951172</v>
      </c>
      <c r="GX26">
        <f t="shared" si="50"/>
        <v>0.75516992622076229</v>
      </c>
      <c r="GY26">
        <f t="shared" si="51"/>
        <v>1.279515690373543</v>
      </c>
      <c r="GZ26">
        <f t="shared" si="52"/>
        <v>1.5900703261377249</v>
      </c>
      <c r="HA26">
        <f t="shared" si="12"/>
        <v>-2.7290469079941873</v>
      </c>
      <c r="HB26">
        <f t="shared" si="53"/>
        <v>0.58672388640380935</v>
      </c>
      <c r="HD26">
        <f t="shared" si="13"/>
        <v>0.32377853594273215</v>
      </c>
      <c r="HE26">
        <f t="shared" si="14"/>
        <v>0.10869372789565658</v>
      </c>
      <c r="HF26">
        <f t="shared" si="15"/>
        <v>1.2981081227793008</v>
      </c>
      <c r="HG26">
        <f t="shared" si="16"/>
        <v>0.27486148373978941</v>
      </c>
      <c r="HH26">
        <f t="shared" si="17"/>
        <v>0.44185879448885884</v>
      </c>
      <c r="HI26">
        <f t="shared" si="18"/>
        <v>1.092536214792466</v>
      </c>
      <c r="HJ26">
        <f t="shared" si="40"/>
        <v>1.0169889653525066</v>
      </c>
      <c r="HK26">
        <f t="shared" si="19"/>
        <v>-2.9224164531675432</v>
      </c>
      <c r="HL26">
        <f t="shared" si="20"/>
        <v>0.52824404706248917</v>
      </c>
      <c r="HN26">
        <f t="shared" si="57"/>
        <v>5.160314819392252E-3</v>
      </c>
      <c r="HO26">
        <f t="shared" si="46"/>
        <v>4.8656780011870088E-3</v>
      </c>
      <c r="HP26">
        <f t="shared" si="61"/>
        <v>1.2981081227793007E-2</v>
      </c>
      <c r="HQ26">
        <f t="shared" si="58"/>
        <v>2.7289575605951174E-3</v>
      </c>
      <c r="HR26">
        <f t="shared" si="54"/>
        <v>4.4185879448885882E-3</v>
      </c>
      <c r="HS26">
        <f t="shared" si="55"/>
        <v>1.092536214792466E-2</v>
      </c>
      <c r="HT26">
        <f t="shared" si="59"/>
        <v>1.5900703261377248E-2</v>
      </c>
      <c r="HU26">
        <f t="shared" si="33"/>
        <v>-2.7290469079941874E-2</v>
      </c>
      <c r="HV26">
        <f t="shared" si="60"/>
        <v>0.58672388640380935</v>
      </c>
    </row>
    <row r="27" spans="1:230" ht="15.75" x14ac:dyDescent="0.25">
      <c r="A27" t="s">
        <v>387</v>
      </c>
      <c r="B27">
        <v>0.97388323700000001</v>
      </c>
      <c r="C27">
        <v>97.939804100000003</v>
      </c>
      <c r="D27">
        <v>1393789.1130470601</v>
      </c>
      <c r="E27">
        <v>793004.84726718406</v>
      </c>
      <c r="F27">
        <v>299253.08111627202</v>
      </c>
      <c r="G27">
        <v>279829.89612610597</v>
      </c>
      <c r="H27">
        <v>668801.74777509295</v>
      </c>
      <c r="I27">
        <v>108805.187568725</v>
      </c>
      <c r="J27">
        <f t="shared" si="7"/>
        <v>6146.7818099450024</v>
      </c>
      <c r="K27">
        <f>1/'Bond Portfolio data'!AP99</f>
        <v>0.81512015278612149</v>
      </c>
      <c r="M27">
        <v>504389.3</v>
      </c>
      <c r="N27">
        <v>270473.8</v>
      </c>
      <c r="O27">
        <v>148711.29999999999</v>
      </c>
      <c r="P27">
        <v>75907.3</v>
      </c>
      <c r="Q27">
        <v>45045.2</v>
      </c>
      <c r="R27">
        <v>42624.55</v>
      </c>
      <c r="S27">
        <v>36466.1</v>
      </c>
      <c r="T27">
        <f t="shared" si="8"/>
        <v>0.85551870928842644</v>
      </c>
      <c r="U27">
        <v>115.76260000000001</v>
      </c>
      <c r="V27">
        <v>80.893000000000001</v>
      </c>
      <c r="W27">
        <f t="shared" si="9"/>
        <v>85.551870928842646</v>
      </c>
      <c r="X27">
        <v>428456.2</v>
      </c>
      <c r="Y27">
        <v>246289.9</v>
      </c>
      <c r="Z27">
        <v>122509.9</v>
      </c>
      <c r="AA27">
        <v>72019.5</v>
      </c>
      <c r="AB27">
        <v>259276.9</v>
      </c>
      <c r="AC27">
        <v>26.06</v>
      </c>
      <c r="AD27">
        <v>6100</v>
      </c>
      <c r="AE27">
        <f t="shared" si="42"/>
        <v>1.631021098851327</v>
      </c>
      <c r="AF27">
        <f t="shared" si="43"/>
        <v>158966</v>
      </c>
      <c r="AG27">
        <f>'Bond Portfolio data'!AX99</f>
        <v>99.05</v>
      </c>
      <c r="AI27">
        <v>7.7456523617687401</v>
      </c>
      <c r="AJ27">
        <v>2647.7133845544799</v>
      </c>
      <c r="AK27">
        <v>6.6118248953586498</v>
      </c>
      <c r="AM27">
        <v>0.54719487270207101</v>
      </c>
      <c r="AN27">
        <v>0.75387020771705504</v>
      </c>
      <c r="AO27">
        <f t="shared" si="56"/>
        <v>14.00751748559188</v>
      </c>
      <c r="AP27">
        <v>672.21537085146997</v>
      </c>
      <c r="AQ27">
        <f>'Bond Portfolio data'!BG99/100</f>
        <v>8.5906000000000002</v>
      </c>
      <c r="AR27">
        <v>176.46502522320901</v>
      </c>
      <c r="AS27">
        <f t="shared" si="47"/>
        <v>322.49027545126177</v>
      </c>
      <c r="AU27">
        <v>70.778700000000001</v>
      </c>
      <c r="AV27">
        <v>85.349400000000003</v>
      </c>
      <c r="AW27">
        <v>1128836.6000000001</v>
      </c>
      <c r="AX27">
        <v>677386.18</v>
      </c>
      <c r="AY27">
        <v>207063.35</v>
      </c>
      <c r="AZ27">
        <v>235260.16</v>
      </c>
      <c r="BA27">
        <v>92978</v>
      </c>
      <c r="BB27">
        <v>846.3</v>
      </c>
      <c r="BC27">
        <f t="shared" si="2"/>
        <v>8.4510857215571864</v>
      </c>
      <c r="BD27">
        <f>'Bond Portfolio data'!BP99</f>
        <v>0.64459999999999995</v>
      </c>
      <c r="BF27">
        <v>798332</v>
      </c>
      <c r="BG27">
        <v>436960</v>
      </c>
      <c r="BH27">
        <v>126280</v>
      </c>
      <c r="BI27">
        <v>180724</v>
      </c>
      <c r="BJ27">
        <v>267136</v>
      </c>
      <c r="BK27">
        <v>252220</v>
      </c>
      <c r="BL27">
        <v>74.8</v>
      </c>
      <c r="BM27">
        <v>102.7</v>
      </c>
      <c r="BN27">
        <v>1067003</v>
      </c>
      <c r="BO27">
        <v>538998</v>
      </c>
      <c r="BP27">
        <v>192967</v>
      </c>
      <c r="BQ27">
        <v>249112</v>
      </c>
      <c r="BR27">
        <v>64.816999999999993</v>
      </c>
      <c r="BS27">
        <v>79.108000000000004</v>
      </c>
      <c r="BT27">
        <f>'Bond Portfolio data'!BX99</f>
        <v>1.3709</v>
      </c>
      <c r="BV27">
        <v>488884</v>
      </c>
      <c r="BW27">
        <v>281068</v>
      </c>
      <c r="BX27">
        <v>123336</v>
      </c>
      <c r="BY27">
        <v>88632</v>
      </c>
      <c r="BZ27">
        <v>84288</v>
      </c>
      <c r="CA27">
        <v>93904</v>
      </c>
      <c r="CB27">
        <v>60.865600000000001</v>
      </c>
      <c r="CC27">
        <v>112.3951</v>
      </c>
      <c r="CD27">
        <v>803219.46</v>
      </c>
      <c r="CE27">
        <v>412421.63</v>
      </c>
      <c r="CF27">
        <v>154966.70000000001</v>
      </c>
      <c r="CG27">
        <v>148325.32</v>
      </c>
      <c r="CH27">
        <v>58779</v>
      </c>
      <c r="CI27">
        <v>73.599999999999994</v>
      </c>
      <c r="CJ27">
        <f t="shared" si="44"/>
        <v>798.62771739130437</v>
      </c>
      <c r="CK27">
        <f>1/'Bond Portfolio data'!CG99</f>
        <v>1.3533631073216945</v>
      </c>
      <c r="CM27">
        <v>900844</v>
      </c>
      <c r="CN27">
        <v>448672</v>
      </c>
      <c r="CO27">
        <v>192444</v>
      </c>
      <c r="CP27">
        <v>196324</v>
      </c>
      <c r="CQ27">
        <v>333788</v>
      </c>
      <c r="CR27">
        <v>279180</v>
      </c>
      <c r="CS27">
        <v>51.125399999999999</v>
      </c>
      <c r="CT27">
        <v>79.5077</v>
      </c>
      <c r="CU27">
        <v>1762029.36</v>
      </c>
      <c r="CV27">
        <v>619481.93999999994</v>
      </c>
      <c r="CW27">
        <v>304972.59999999998</v>
      </c>
      <c r="CX27">
        <v>376618.66</v>
      </c>
      <c r="DA27">
        <f t="shared" si="4"/>
        <v>0.15293038239916232</v>
      </c>
      <c r="DB27">
        <v>49.9</v>
      </c>
      <c r="DC27">
        <v>2046.64</v>
      </c>
      <c r="DE27">
        <f>'Bond Portfolio data'!CP99</f>
        <v>6.8442999999999996</v>
      </c>
      <c r="DG27">
        <v>75.789500000000004</v>
      </c>
      <c r="DH27">
        <f t="shared" si="10"/>
        <v>82.420092841821841</v>
      </c>
      <c r="DI27">
        <v>534408</v>
      </c>
      <c r="DJ27">
        <v>648395.29</v>
      </c>
      <c r="DK27">
        <v>2307956.3199999998</v>
      </c>
      <c r="DL27">
        <v>1096134.8700000001</v>
      </c>
      <c r="DM27">
        <v>441410.39</v>
      </c>
      <c r="DN27">
        <v>764767.91</v>
      </c>
      <c r="DO27">
        <v>201491.12</v>
      </c>
      <c r="DP27">
        <v>40114.83</v>
      </c>
      <c r="DQ27">
        <f t="shared" si="11"/>
        <v>5022.8586285919691</v>
      </c>
      <c r="DR27">
        <f>'Bond Portfolio data'!CY99</f>
        <v>7.6702000000000004</v>
      </c>
      <c r="DT27">
        <v>400340.47</v>
      </c>
      <c r="DU27">
        <v>230100.41</v>
      </c>
      <c r="DV27">
        <v>101770.22</v>
      </c>
      <c r="DW27">
        <v>46398.16</v>
      </c>
      <c r="DX27">
        <v>160166.92000000001</v>
      </c>
      <c r="DY27">
        <v>141614.79</v>
      </c>
      <c r="DZ27">
        <v>89.185400000000001</v>
      </c>
      <c r="EA27">
        <v>85.287999999999997</v>
      </c>
      <c r="EB27">
        <v>448885.62</v>
      </c>
      <c r="EC27">
        <v>261224.12</v>
      </c>
      <c r="ED27">
        <v>100797.82</v>
      </c>
      <c r="EE27">
        <v>55323.25</v>
      </c>
      <c r="EF27">
        <v>56391.59</v>
      </c>
      <c r="EG27">
        <v>3958.65</v>
      </c>
      <c r="EH27">
        <f t="shared" si="39"/>
        <v>14245.156808507951</v>
      </c>
      <c r="EI27">
        <f>'Bond Portfolio data'!DI99</f>
        <v>1.3113999999999999</v>
      </c>
      <c r="EK27">
        <v>6.3833339999999996</v>
      </c>
      <c r="EL27">
        <v>5.47</v>
      </c>
      <c r="EM27">
        <v>1.75</v>
      </c>
      <c r="EN27">
        <v>5.73</v>
      </c>
      <c r="EO27">
        <v>5.65</v>
      </c>
      <c r="EP27">
        <v>10.08</v>
      </c>
      <c r="EQ27">
        <v>6.02</v>
      </c>
      <c r="ER27">
        <v>3.78</v>
      </c>
      <c r="ES27" s="42">
        <v>7.57</v>
      </c>
      <c r="ET27" s="1">
        <f t="shared" si="5"/>
        <v>5.3093019130708656</v>
      </c>
      <c r="EV27">
        <v>8.73</v>
      </c>
      <c r="EW27">
        <v>8.69</v>
      </c>
      <c r="EX27">
        <v>4.6500000000000004</v>
      </c>
      <c r="EY27">
        <v>9</v>
      </c>
      <c r="EZ27">
        <v>9.75</v>
      </c>
      <c r="FA27">
        <v>10.98</v>
      </c>
      <c r="FB27">
        <v>8.25</v>
      </c>
      <c r="FC27">
        <v>5.47</v>
      </c>
      <c r="FD27">
        <v>11.03</v>
      </c>
      <c r="FE27" s="1">
        <f t="shared" si="6"/>
        <v>7.8686942820817185</v>
      </c>
      <c r="FH27">
        <v>2009</v>
      </c>
      <c r="FI27">
        <v>14418.73</v>
      </c>
      <c r="FJ27">
        <v>12936.47</v>
      </c>
      <c r="FK27">
        <v>5035.1400000000003</v>
      </c>
      <c r="FL27">
        <v>5121.99</v>
      </c>
      <c r="FM27">
        <v>2377.16</v>
      </c>
      <c r="FN27">
        <v>1371.15</v>
      </c>
      <c r="FO27">
        <v>996.72799999999995</v>
      </c>
      <c r="FP27">
        <v>386.38200000000001</v>
      </c>
      <c r="FQ27">
        <v>429.65600000000001</v>
      </c>
      <c r="FR27">
        <v>540.92600000000004</v>
      </c>
      <c r="FS27">
        <v>3426.67</v>
      </c>
      <c r="FT27">
        <v>2700.66</v>
      </c>
      <c r="FU27">
        <v>2190.6999999999998</v>
      </c>
      <c r="FV27">
        <v>60048.38</v>
      </c>
      <c r="FW27" s="98">
        <v>1587.7</v>
      </c>
      <c r="FX27" s="99">
        <v>1983.2</v>
      </c>
      <c r="FY27" s="99">
        <f t="shared" si="34"/>
        <v>3.4795357842981489E-2</v>
      </c>
      <c r="FZ27" s="99">
        <f t="shared" si="35"/>
        <v>4.3462967609876481E-2</v>
      </c>
      <c r="GA27" s="98">
        <f t="shared" si="36"/>
        <v>0.11011372014040072</v>
      </c>
      <c r="GB27" s="99">
        <f t="shared" si="37"/>
        <v>0.13754332038952113</v>
      </c>
      <c r="GE27">
        <f t="shared" si="23"/>
        <v>24.01185510749832</v>
      </c>
      <c r="GF27">
        <f t="shared" si="38"/>
        <v>21.54341216199338</v>
      </c>
      <c r="GG27">
        <f t="shared" si="24"/>
        <v>8.3851387830945665</v>
      </c>
      <c r="GH27">
        <f t="shared" si="25"/>
        <v>8.5297721603813468</v>
      </c>
      <c r="GI27">
        <f t="shared" si="26"/>
        <v>3.9587412682906686</v>
      </c>
      <c r="GJ27">
        <f t="shared" si="27"/>
        <v>2.2834088113617721</v>
      </c>
      <c r="GK27">
        <f t="shared" si="28"/>
        <v>1.6598749208554837</v>
      </c>
      <c r="GL27">
        <f t="shared" si="29"/>
        <v>0.6434511638781929</v>
      </c>
      <c r="GM27">
        <f t="shared" si="30"/>
        <v>0.71551638861864386</v>
      </c>
      <c r="GN27">
        <f t="shared" si="31"/>
        <v>0.90081697457949739</v>
      </c>
      <c r="GT27">
        <f t="shared" si="48"/>
        <v>1.1309663545378728</v>
      </c>
      <c r="GU27">
        <f t="shared" si="45"/>
        <v>1.0555042065938853</v>
      </c>
      <c r="GW27">
        <f t="shared" si="49"/>
        <v>0.21075540034978216</v>
      </c>
      <c r="GX27">
        <f t="shared" si="50"/>
        <v>0.60133311739542328</v>
      </c>
      <c r="GY27">
        <f t="shared" si="51"/>
        <v>1.2569496060290768</v>
      </c>
      <c r="GZ27">
        <f t="shared" si="52"/>
        <v>0.72775425504711166</v>
      </c>
      <c r="HA27">
        <f t="shared" si="12"/>
        <v>-4.2143845769738935</v>
      </c>
      <c r="HB27">
        <f t="shared" si="53"/>
        <v>0.53117692378588321</v>
      </c>
      <c r="HD27">
        <f t="shared" si="13"/>
        <v>0.9860248605488372</v>
      </c>
      <c r="HE27">
        <f t="shared" si="14"/>
        <v>0.97411174017738045</v>
      </c>
      <c r="HF27">
        <f t="shared" si="15"/>
        <v>0.83719320021387167</v>
      </c>
      <c r="HG27">
        <f t="shared" si="16"/>
        <v>0.20808887072863422</v>
      </c>
      <c r="HH27">
        <f t="shared" si="17"/>
        <v>0.33797294962724728</v>
      </c>
      <c r="HI27">
        <f t="shared" si="18"/>
        <v>0.22658186008801934</v>
      </c>
      <c r="HJ27">
        <f t="shared" si="40"/>
        <v>5.3541439959051369E-2</v>
      </c>
      <c r="HK27">
        <f t="shared" si="19"/>
        <v>-4.478550380054056</v>
      </c>
      <c r="HL27">
        <f t="shared" si="20"/>
        <v>0.3223596118964428</v>
      </c>
      <c r="HN27">
        <f t="shared" si="57"/>
        <v>1.1309663545378728E-2</v>
      </c>
      <c r="HO27">
        <f t="shared" si="46"/>
        <v>1.0555042065938854E-2</v>
      </c>
      <c r="HP27">
        <f t="shared" si="61"/>
        <v>8.3719320021387166E-3</v>
      </c>
      <c r="HQ27">
        <f t="shared" si="58"/>
        <v>2.1075540034978216E-3</v>
      </c>
      <c r="HR27">
        <f t="shared" si="54"/>
        <v>3.3797294962724729E-3</v>
      </c>
      <c r="HS27">
        <f t="shared" si="55"/>
        <v>2.2658186008801934E-3</v>
      </c>
      <c r="HT27">
        <f t="shared" si="59"/>
        <v>7.2775425504711163E-3</v>
      </c>
      <c r="HU27">
        <f t="shared" si="33"/>
        <v>-4.2143845769738932E-2</v>
      </c>
      <c r="HV27">
        <f t="shared" si="60"/>
        <v>0.53117692378588321</v>
      </c>
    </row>
    <row r="28" spans="1:230" ht="15.75" x14ac:dyDescent="0.25">
      <c r="A28" t="s">
        <v>388</v>
      </c>
      <c r="B28">
        <v>0.98194869100000004</v>
      </c>
      <c r="C28">
        <v>98.855473000000003</v>
      </c>
      <c r="D28">
        <v>1404847.8280775</v>
      </c>
      <c r="E28">
        <v>796618.79753950995</v>
      </c>
      <c r="F28">
        <v>306646.16660276201</v>
      </c>
      <c r="G28">
        <v>281688.91616103402</v>
      </c>
      <c r="H28">
        <v>676588.73469199997</v>
      </c>
      <c r="I28">
        <v>109041.274325334</v>
      </c>
      <c r="J28">
        <f t="shared" si="7"/>
        <v>6204.88653382149</v>
      </c>
      <c r="K28">
        <f>1/'Bond Portfolio data'!AP100</f>
        <v>0.80635211945622831</v>
      </c>
      <c r="M28">
        <v>502230.3</v>
      </c>
      <c r="N28">
        <v>269983.8</v>
      </c>
      <c r="O28">
        <v>147614.29999999999</v>
      </c>
      <c r="P28">
        <v>76730.3</v>
      </c>
      <c r="Q28">
        <v>45098.2</v>
      </c>
      <c r="R28">
        <v>43021.11</v>
      </c>
      <c r="S28">
        <v>36492</v>
      </c>
      <c r="T28">
        <f t="shared" si="8"/>
        <v>0.84823473871315735</v>
      </c>
      <c r="U28">
        <v>115.9209</v>
      </c>
      <c r="V28">
        <v>80.204300000000003</v>
      </c>
      <c r="W28">
        <f t="shared" si="9"/>
        <v>84.823473871315741</v>
      </c>
      <c r="X28">
        <v>426039.5</v>
      </c>
      <c r="Y28">
        <v>245503.8</v>
      </c>
      <c r="Z28">
        <v>121546</v>
      </c>
      <c r="AA28">
        <v>72159.600000000006</v>
      </c>
      <c r="AB28">
        <v>263262.09999999998</v>
      </c>
      <c r="AC28">
        <v>26.09</v>
      </c>
      <c r="AD28">
        <v>6107</v>
      </c>
      <c r="AE28">
        <f t="shared" si="42"/>
        <v>1.6522902577473157</v>
      </c>
      <c r="AF28">
        <f t="shared" si="43"/>
        <v>159331.63</v>
      </c>
      <c r="AG28">
        <f>'Bond Portfolio data'!AX100</f>
        <v>98.83</v>
      </c>
      <c r="AI28">
        <v>7.7694377594226403</v>
      </c>
      <c r="AJ28">
        <v>2958.1806822659</v>
      </c>
      <c r="AK28">
        <v>6.6366868527845</v>
      </c>
      <c r="AM28">
        <v>0.56582559218811901</v>
      </c>
      <c r="AN28">
        <v>0.79325662745151304</v>
      </c>
      <c r="AO28">
        <f t="shared" si="56"/>
        <v>9.1633149662373867</v>
      </c>
      <c r="AP28">
        <v>673.78558087252395</v>
      </c>
      <c r="AQ28">
        <f>'Bond Portfolio data'!BG100/100</f>
        <v>8.5096000000000007</v>
      </c>
      <c r="AR28">
        <v>186.500177984468</v>
      </c>
      <c r="AS28">
        <f t="shared" si="47"/>
        <v>329.60718030311824</v>
      </c>
      <c r="AU28">
        <v>71.860699999999994</v>
      </c>
      <c r="AV28">
        <v>85.584800000000001</v>
      </c>
      <c r="AW28">
        <v>1135074.17</v>
      </c>
      <c r="AX28">
        <v>680382.81</v>
      </c>
      <c r="AY28">
        <v>208221.99</v>
      </c>
      <c r="AZ28">
        <v>234445.2</v>
      </c>
      <c r="BA28">
        <v>94080</v>
      </c>
      <c r="BB28">
        <v>853</v>
      </c>
      <c r="BC28">
        <f t="shared" si="2"/>
        <v>8.4840833258183785</v>
      </c>
      <c r="BD28">
        <f>'Bond Portfolio data'!BP100</f>
        <v>0.63129999999999997</v>
      </c>
      <c r="BF28">
        <v>808288</v>
      </c>
      <c r="BG28">
        <v>443576</v>
      </c>
      <c r="BH28">
        <v>127076</v>
      </c>
      <c r="BI28">
        <v>180604</v>
      </c>
      <c r="BJ28">
        <v>282784</v>
      </c>
      <c r="BK28">
        <v>267436</v>
      </c>
      <c r="BL28">
        <v>75.2</v>
      </c>
      <c r="BM28">
        <v>104</v>
      </c>
      <c r="BN28">
        <v>1074745</v>
      </c>
      <c r="BO28">
        <v>545273</v>
      </c>
      <c r="BP28">
        <v>194316</v>
      </c>
      <c r="BQ28">
        <v>247821</v>
      </c>
      <c r="BR28">
        <v>64.619</v>
      </c>
      <c r="BS28">
        <v>80.004000000000005</v>
      </c>
      <c r="BT28">
        <f>'Bond Portfolio data'!BX100</f>
        <v>1.3678999999999999</v>
      </c>
      <c r="BV28">
        <v>490552</v>
      </c>
      <c r="BW28">
        <v>284516</v>
      </c>
      <c r="BX28">
        <v>126260</v>
      </c>
      <c r="BY28">
        <v>87136</v>
      </c>
      <c r="BZ28">
        <v>86516</v>
      </c>
      <c r="CA28">
        <v>96612</v>
      </c>
      <c r="CB28">
        <v>60.790100000000002</v>
      </c>
      <c r="CC28">
        <v>110.262</v>
      </c>
      <c r="CD28">
        <v>806960.02</v>
      </c>
      <c r="CE28">
        <v>415441.04</v>
      </c>
      <c r="CF28">
        <v>158166.23000000001</v>
      </c>
      <c r="CG28">
        <v>147470.82999999999</v>
      </c>
      <c r="CH28">
        <v>59721</v>
      </c>
      <c r="CI28">
        <v>73.900000000000006</v>
      </c>
      <c r="CJ28">
        <f t="shared" si="44"/>
        <v>808.13261163734774</v>
      </c>
      <c r="CK28">
        <f>1/'Bond Portfolio data'!CG100</f>
        <v>1.3238019592268997</v>
      </c>
      <c r="CM28">
        <v>925108</v>
      </c>
      <c r="CN28">
        <v>450852</v>
      </c>
      <c r="CO28">
        <v>187308</v>
      </c>
      <c r="CP28">
        <v>200444</v>
      </c>
      <c r="CQ28">
        <v>364804</v>
      </c>
      <c r="CR28">
        <v>303144</v>
      </c>
      <c r="CS28">
        <v>50.506399999999999</v>
      </c>
      <c r="CT28">
        <v>80.969200000000001</v>
      </c>
      <c r="CU28">
        <v>1831663.86</v>
      </c>
      <c r="CV28">
        <v>619984.71</v>
      </c>
      <c r="CW28">
        <v>312457.57</v>
      </c>
      <c r="CX28">
        <v>384948.23</v>
      </c>
      <c r="DA28">
        <f>DA29*DB28/DB29</f>
        <v>0.15384980353583064</v>
      </c>
      <c r="DB28">
        <v>50.2</v>
      </c>
      <c r="DC28">
        <v>2053.1999999999998</v>
      </c>
      <c r="DE28">
        <f>'Bond Portfolio data'!CP100</f>
        <v>6.7344999999999997</v>
      </c>
      <c r="DG28">
        <v>76.468699999999998</v>
      </c>
      <c r="DH28">
        <f t="shared" si="10"/>
        <v>82.086950210103893</v>
      </c>
      <c r="DI28">
        <v>566368</v>
      </c>
      <c r="DJ28">
        <v>689961.07</v>
      </c>
      <c r="DK28">
        <v>2341233.83</v>
      </c>
      <c r="DL28">
        <v>1108328.78</v>
      </c>
      <c r="DM28">
        <v>457509.52</v>
      </c>
      <c r="DN28">
        <v>763343.87</v>
      </c>
      <c r="DO28">
        <v>205581.46</v>
      </c>
      <c r="DP28">
        <v>40244.35</v>
      </c>
      <c r="DQ28">
        <f t="shared" si="11"/>
        <v>5108.3309831069455</v>
      </c>
      <c r="DR28">
        <f>'Bond Portfolio data'!CY100</f>
        <v>7.3838999999999997</v>
      </c>
      <c r="DT28">
        <v>401554.83</v>
      </c>
      <c r="DU28">
        <v>231732.34</v>
      </c>
      <c r="DV28">
        <v>102388.24</v>
      </c>
      <c r="DW28">
        <v>46481.8</v>
      </c>
      <c r="DX28">
        <v>167473.66</v>
      </c>
      <c r="DY28">
        <v>151105.48000000001</v>
      </c>
      <c r="DZ28">
        <v>89.383399999999995</v>
      </c>
      <c r="EA28">
        <v>85.121799999999993</v>
      </c>
      <c r="EB28">
        <v>449250</v>
      </c>
      <c r="EC28">
        <v>262577.21000000002</v>
      </c>
      <c r="ED28">
        <v>102240.29</v>
      </c>
      <c r="EE28">
        <v>55465.87</v>
      </c>
      <c r="EF28">
        <v>56301.68</v>
      </c>
      <c r="EG28">
        <v>3979.86</v>
      </c>
      <c r="EH28">
        <f t="shared" si="39"/>
        <v>14146.648374565941</v>
      </c>
      <c r="EI28">
        <f>'Bond Portfolio data'!DI100</f>
        <v>1.2959000000000001</v>
      </c>
      <c r="EK28">
        <v>6.5066670000000002</v>
      </c>
      <c r="EL28">
        <v>5.69</v>
      </c>
      <c r="EM28">
        <v>1.75</v>
      </c>
      <c r="EN28">
        <v>6.36</v>
      </c>
      <c r="EO28">
        <v>7.19</v>
      </c>
      <c r="EP28">
        <v>10.08</v>
      </c>
      <c r="EQ28">
        <v>6.8</v>
      </c>
      <c r="ER28">
        <v>3.46</v>
      </c>
      <c r="ES28" s="42">
        <v>8.01</v>
      </c>
      <c r="ET28" s="1">
        <f t="shared" si="5"/>
        <v>5.4668648594491103</v>
      </c>
      <c r="EV28">
        <v>9.1399989999999995</v>
      </c>
      <c r="EW28">
        <v>8.67</v>
      </c>
      <c r="EX28">
        <v>4.6500000000000004</v>
      </c>
      <c r="EY28">
        <v>9.08</v>
      </c>
      <c r="EZ28">
        <v>10.34</v>
      </c>
      <c r="FA28">
        <v>10.98</v>
      </c>
      <c r="FB28">
        <v>8.4499999999999993</v>
      </c>
      <c r="FC28">
        <v>5.23</v>
      </c>
      <c r="FD28">
        <v>10.85</v>
      </c>
      <c r="FE28" s="1">
        <f t="shared" si="6"/>
        <v>8.0668877291187293</v>
      </c>
      <c r="FH28">
        <v>2010</v>
      </c>
      <c r="FI28">
        <v>14964.4</v>
      </c>
      <c r="FJ28">
        <v>12664.93</v>
      </c>
      <c r="FK28">
        <v>5498.72</v>
      </c>
      <c r="FL28">
        <v>6066.21</v>
      </c>
      <c r="FM28">
        <v>2431.17</v>
      </c>
      <c r="FN28">
        <v>1613.46</v>
      </c>
      <c r="FO28">
        <v>1248.98</v>
      </c>
      <c r="FP28">
        <v>428.52699999999999</v>
      </c>
      <c r="FQ28">
        <v>488.37799999999999</v>
      </c>
      <c r="FR28">
        <v>580.55799999999999</v>
      </c>
      <c r="FS28">
        <v>3423.47</v>
      </c>
      <c r="FT28">
        <v>2651.77</v>
      </c>
      <c r="FU28">
        <v>2129.02</v>
      </c>
      <c r="FV28">
        <v>65643.259999999995</v>
      </c>
      <c r="FW28" s="98">
        <v>1852.3</v>
      </c>
      <c r="FX28" s="99">
        <v>2365</v>
      </c>
      <c r="FY28" s="99">
        <f t="shared" si="34"/>
        <v>3.6549756644091838E-2</v>
      </c>
      <c r="FZ28" s="99">
        <f t="shared" si="35"/>
        <v>4.6666400941141932E-2</v>
      </c>
      <c r="GA28" s="98">
        <f t="shared" si="36"/>
        <v>0.12378043890834246</v>
      </c>
      <c r="GB28" s="99">
        <f t="shared" si="37"/>
        <v>0.15804175242575713</v>
      </c>
      <c r="GE28">
        <f t="shared" si="23"/>
        <v>22.796552151736524</v>
      </c>
      <c r="GF28">
        <f t="shared" si="38"/>
        <v>19.293572561752725</v>
      </c>
      <c r="GG28">
        <f t="shared" si="24"/>
        <v>8.3766711159683425</v>
      </c>
      <c r="GH28">
        <f t="shared" si="25"/>
        <v>9.2411772358654964</v>
      </c>
      <c r="GI28">
        <f t="shared" si="26"/>
        <v>3.7036094794804528</v>
      </c>
      <c r="GJ28">
        <f t="shared" si="27"/>
        <v>2.4579218033961143</v>
      </c>
      <c r="GK28">
        <f t="shared" si="28"/>
        <v>1.9026782033677185</v>
      </c>
      <c r="GL28">
        <f t="shared" si="29"/>
        <v>0.65281188045810035</v>
      </c>
      <c r="GM28">
        <f t="shared" si="30"/>
        <v>0.74398803471978692</v>
      </c>
      <c r="GN28">
        <f t="shared" si="31"/>
        <v>0.88441372351098957</v>
      </c>
      <c r="GT28">
        <f t="shared" si="48"/>
        <v>0.56055066912493146</v>
      </c>
      <c r="GU28">
        <f t="shared" si="45"/>
        <v>0.45534524778594965</v>
      </c>
      <c r="GW28">
        <f t="shared" si="49"/>
        <v>0.3324015522718326</v>
      </c>
      <c r="GX28">
        <f t="shared" si="50"/>
        <v>0.83500030063403186</v>
      </c>
      <c r="GY28">
        <f t="shared" si="51"/>
        <v>0.93139143419446524</v>
      </c>
      <c r="GZ28">
        <f t="shared" si="52"/>
        <v>1.6645383481673448</v>
      </c>
      <c r="HA28">
        <f t="shared" si="12"/>
        <v>-0.99750100013078946</v>
      </c>
      <c r="HB28">
        <f t="shared" si="53"/>
        <v>0.46589999077167737</v>
      </c>
      <c r="HD28">
        <f t="shared" si="13"/>
        <v>0.41363977504102767</v>
      </c>
      <c r="HE28">
        <f t="shared" si="14"/>
        <v>0.29123311831574866</v>
      </c>
      <c r="HF28">
        <f t="shared" si="15"/>
        <v>1.2559110350923539</v>
      </c>
      <c r="HG28">
        <f t="shared" si="16"/>
        <v>0.34040869662267476</v>
      </c>
      <c r="HH28">
        <f t="shared" si="17"/>
        <v>0.63191868700438136</v>
      </c>
      <c r="HI28">
        <f t="shared" si="18"/>
        <v>0.26617333766831702</v>
      </c>
      <c r="HJ28">
        <f t="shared" si="40"/>
        <v>0.90304833144493557</v>
      </c>
      <c r="HK28">
        <f t="shared" si="19"/>
        <v>-1.0015525144694706</v>
      </c>
      <c r="HL28">
        <f t="shared" si="20"/>
        <v>0.32715320799017367</v>
      </c>
      <c r="HN28">
        <f t="shared" si="57"/>
        <v>5.6055066912493144E-3</v>
      </c>
      <c r="HO28">
        <f t="shared" si="46"/>
        <v>4.5534524778594963E-3</v>
      </c>
      <c r="HP28">
        <f t="shared" si="61"/>
        <v>1.2559110350923539E-2</v>
      </c>
      <c r="HQ28">
        <f t="shared" si="58"/>
        <v>3.3240155227183261E-3</v>
      </c>
      <c r="HR28">
        <f t="shared" si="54"/>
        <v>6.319186870043814E-3</v>
      </c>
      <c r="HS28">
        <f t="shared" si="55"/>
        <v>2.6617333766831702E-3</v>
      </c>
      <c r="HT28">
        <f t="shared" si="59"/>
        <v>1.6645383481673447E-2</v>
      </c>
      <c r="HU28">
        <f t="shared" si="33"/>
        <v>-9.9750100013078942E-3</v>
      </c>
      <c r="HV28">
        <f t="shared" si="60"/>
        <v>0.46589999077167737</v>
      </c>
    </row>
    <row r="29" spans="1:230" ht="15.75" x14ac:dyDescent="0.25">
      <c r="A29" t="s">
        <v>389</v>
      </c>
      <c r="B29">
        <v>0.98811759600000004</v>
      </c>
      <c r="C29">
        <v>100.13611490000001</v>
      </c>
      <c r="D29">
        <v>1412478.82307858</v>
      </c>
      <c r="E29">
        <v>800141.22596782201</v>
      </c>
      <c r="F29">
        <v>302423.28201395698</v>
      </c>
      <c r="G29">
        <v>277965.84088638099</v>
      </c>
      <c r="H29">
        <v>680759.90311456204</v>
      </c>
      <c r="I29">
        <v>109119.90002651</v>
      </c>
      <c r="J29">
        <f t="shared" si="7"/>
        <v>6238.6411914708106</v>
      </c>
      <c r="K29">
        <f>1/'Bond Portfolio data'!AP101</f>
        <v>0.78604610946478126</v>
      </c>
      <c r="M29">
        <v>504973.2</v>
      </c>
      <c r="N29">
        <v>271267</v>
      </c>
      <c r="O29">
        <v>146502.79999999999</v>
      </c>
      <c r="P29">
        <v>77721.100000000006</v>
      </c>
      <c r="Q29">
        <v>45059</v>
      </c>
      <c r="R29">
        <v>44546.559999999998</v>
      </c>
      <c r="S29">
        <v>37302.300000000003</v>
      </c>
      <c r="T29">
        <f t="shared" si="8"/>
        <v>0.83737779078788588</v>
      </c>
      <c r="U29">
        <v>115.4003</v>
      </c>
      <c r="V29">
        <v>79.177700000000002</v>
      </c>
      <c r="W29">
        <f t="shared" si="9"/>
        <v>83.737779078788591</v>
      </c>
      <c r="X29">
        <v>430299</v>
      </c>
      <c r="Y29">
        <v>247086.8</v>
      </c>
      <c r="Z29">
        <v>119319.2</v>
      </c>
      <c r="AA29">
        <v>73635.899999999994</v>
      </c>
      <c r="AB29">
        <v>262631.90000000002</v>
      </c>
      <c r="AC29">
        <v>26.01</v>
      </c>
      <c r="AD29">
        <v>6110</v>
      </c>
      <c r="AE29">
        <f t="shared" si="42"/>
        <v>1.6525930162829228</v>
      </c>
      <c r="AF29">
        <f t="shared" si="43"/>
        <v>158921.1</v>
      </c>
      <c r="AG29">
        <f>'Bond Portfolio data'!AX101</f>
        <v>96.26</v>
      </c>
      <c r="AI29">
        <v>7.7956622889428999</v>
      </c>
      <c r="AJ29">
        <v>2925.1646192438002</v>
      </c>
      <c r="AK29">
        <v>6.64876198504997</v>
      </c>
      <c r="AL29">
        <v>6.1991498141090302</v>
      </c>
      <c r="AM29">
        <v>0.58243890836937695</v>
      </c>
      <c r="AN29">
        <v>0.82467808509187202</v>
      </c>
      <c r="AO29">
        <f t="shared" si="56"/>
        <v>6.1964789114503338</v>
      </c>
      <c r="AP29">
        <v>675.26774949470905</v>
      </c>
      <c r="AQ29">
        <f>'Bond Portfolio data'!BG101/100</f>
        <v>8.4346999999999994</v>
      </c>
      <c r="AR29">
        <v>194.66040273044601</v>
      </c>
      <c r="AS29">
        <f t="shared" si="47"/>
        <v>334.2160009114541</v>
      </c>
      <c r="AU29">
        <v>71.896299999999997</v>
      </c>
      <c r="AV29">
        <v>87.211299999999994</v>
      </c>
      <c r="AW29">
        <v>1138579.49</v>
      </c>
      <c r="AX29">
        <v>681670.71</v>
      </c>
      <c r="AY29">
        <v>205451.83</v>
      </c>
      <c r="AZ29">
        <v>236886.14</v>
      </c>
      <c r="BA29">
        <v>94842</v>
      </c>
      <c r="BB29">
        <v>852.4</v>
      </c>
      <c r="BC29">
        <f t="shared" si="2"/>
        <v>8.558820344367037</v>
      </c>
      <c r="BD29">
        <f>'Bond Portfolio data'!BP101</f>
        <v>0.6321</v>
      </c>
      <c r="BF29">
        <v>821384</v>
      </c>
      <c r="BG29">
        <v>444792</v>
      </c>
      <c r="BH29">
        <v>125248</v>
      </c>
      <c r="BI29">
        <v>181208</v>
      </c>
      <c r="BJ29">
        <v>301028</v>
      </c>
      <c r="BK29">
        <v>275956</v>
      </c>
      <c r="BL29">
        <v>75.7</v>
      </c>
      <c r="BM29">
        <v>107.3</v>
      </c>
      <c r="BN29">
        <v>1084659</v>
      </c>
      <c r="BO29">
        <v>544980</v>
      </c>
      <c r="BP29">
        <v>189491</v>
      </c>
      <c r="BQ29">
        <v>247536</v>
      </c>
      <c r="BR29">
        <v>65.319999999999993</v>
      </c>
      <c r="BS29">
        <v>79.861999999999995</v>
      </c>
      <c r="BT29">
        <f>'Bond Portfolio data'!BX101</f>
        <v>1.4064000000000001</v>
      </c>
      <c r="BV29">
        <v>498192</v>
      </c>
      <c r="BW29">
        <v>289792</v>
      </c>
      <c r="BX29">
        <v>122380</v>
      </c>
      <c r="BY29">
        <v>88152</v>
      </c>
      <c r="BZ29">
        <v>91324</v>
      </c>
      <c r="CA29">
        <v>100004</v>
      </c>
      <c r="CB29">
        <v>61.606999999999999</v>
      </c>
      <c r="CC29">
        <v>112.8531</v>
      </c>
      <c r="CD29">
        <v>808661.32</v>
      </c>
      <c r="CE29">
        <v>420116.59</v>
      </c>
      <c r="CF29">
        <v>153501.67000000001</v>
      </c>
      <c r="CG29">
        <v>148145.62</v>
      </c>
      <c r="CH29">
        <v>61297</v>
      </c>
      <c r="CI29">
        <v>74.5</v>
      </c>
      <c r="CJ29">
        <f t="shared" si="44"/>
        <v>822.77852348993292</v>
      </c>
      <c r="CK29">
        <f>1/'Bond Portfolio data'!CG101</f>
        <v>1.3356484573260317</v>
      </c>
      <c r="CM29">
        <v>950848</v>
      </c>
      <c r="CN29">
        <v>459040</v>
      </c>
      <c r="CO29">
        <v>205768</v>
      </c>
      <c r="CP29">
        <v>202236</v>
      </c>
      <c r="CQ29">
        <v>359712</v>
      </c>
      <c r="CR29">
        <v>294352</v>
      </c>
      <c r="CS29">
        <v>52.320399999999999</v>
      </c>
      <c r="CT29">
        <v>78.767499999999998</v>
      </c>
      <c r="CU29">
        <v>1817356.46</v>
      </c>
      <c r="CV29">
        <v>628850.80000000005</v>
      </c>
      <c r="CW29">
        <v>303698.71999999997</v>
      </c>
      <c r="CX29">
        <v>381239</v>
      </c>
      <c r="CY29">
        <v>108808</v>
      </c>
      <c r="CZ29">
        <v>701644.43</v>
      </c>
      <c r="DA29">
        <f>CY29/CZ29</f>
        <v>0.15507569838472171</v>
      </c>
      <c r="DB29">
        <v>50.6</v>
      </c>
      <c r="DC29">
        <v>2064.4</v>
      </c>
      <c r="DD29">
        <v>785000</v>
      </c>
      <c r="DE29">
        <f>'Bond Portfolio data'!CP101</f>
        <v>6.5216000000000003</v>
      </c>
      <c r="DG29">
        <v>77.707099999999997</v>
      </c>
      <c r="DH29">
        <f t="shared" si="10"/>
        <v>84.807354427875381</v>
      </c>
      <c r="DI29">
        <v>581472</v>
      </c>
      <c r="DJ29">
        <v>685638.65</v>
      </c>
      <c r="DK29">
        <v>2373791.96</v>
      </c>
      <c r="DL29">
        <v>1103943.08</v>
      </c>
      <c r="DM29">
        <v>464148.61</v>
      </c>
      <c r="DN29">
        <v>769443.41</v>
      </c>
      <c r="DO29">
        <v>201243.42</v>
      </c>
      <c r="DP29">
        <v>40431.800000000003</v>
      </c>
      <c r="DQ29">
        <f t="shared" si="11"/>
        <v>4977.3549532793495</v>
      </c>
      <c r="DR29">
        <f>'Bond Portfolio data'!CY101</f>
        <v>7.3788999999999998</v>
      </c>
      <c r="DT29">
        <v>400589.28</v>
      </c>
      <c r="DU29">
        <v>233579.35</v>
      </c>
      <c r="DV29">
        <v>103968.37</v>
      </c>
      <c r="DW29">
        <v>46067.19</v>
      </c>
      <c r="DX29">
        <v>164959.32</v>
      </c>
      <c r="DY29">
        <v>147464.32999999999</v>
      </c>
      <c r="DZ29">
        <v>89.387200000000007</v>
      </c>
      <c r="EA29">
        <v>82.947299999999998</v>
      </c>
      <c r="EB29">
        <v>448320.3</v>
      </c>
      <c r="EC29">
        <v>262407.92</v>
      </c>
      <c r="ED29">
        <v>106242.94</v>
      </c>
      <c r="EE29">
        <v>55143.31</v>
      </c>
      <c r="EF29">
        <v>56933.599999999999</v>
      </c>
      <c r="EG29">
        <v>3978.36</v>
      </c>
      <c r="EH29">
        <f t="shared" si="39"/>
        <v>14310.821544556047</v>
      </c>
      <c r="EI29">
        <f>'Bond Portfolio data'!DI101</f>
        <v>1.2427999999999999</v>
      </c>
      <c r="EK29">
        <v>6.943333</v>
      </c>
      <c r="EL29">
        <v>6.14</v>
      </c>
      <c r="EM29">
        <v>1.75</v>
      </c>
      <c r="EN29">
        <v>8.41</v>
      </c>
      <c r="EO29">
        <v>8.19</v>
      </c>
      <c r="EP29">
        <v>10.26</v>
      </c>
      <c r="EQ29">
        <v>5.54</v>
      </c>
      <c r="ER29">
        <v>3.42</v>
      </c>
      <c r="ES29" s="42">
        <v>8.1999999999999993</v>
      </c>
      <c r="ET29" s="1">
        <f t="shared" si="5"/>
        <v>5.8303212755444997</v>
      </c>
      <c r="EV29">
        <v>9.32</v>
      </c>
      <c r="EW29">
        <v>8.66</v>
      </c>
      <c r="EX29">
        <v>4.41</v>
      </c>
      <c r="EY29">
        <v>8.9600000000000009</v>
      </c>
      <c r="EZ29">
        <v>10.210000000000001</v>
      </c>
      <c r="FA29">
        <v>10.98</v>
      </c>
      <c r="FB29">
        <v>8.0500000000000007</v>
      </c>
      <c r="FC29">
        <v>5.04</v>
      </c>
      <c r="FD29">
        <v>10.96</v>
      </c>
      <c r="FE29" s="1">
        <f t="shared" si="6"/>
        <v>8.0714987491461141</v>
      </c>
      <c r="FH29">
        <v>2011</v>
      </c>
      <c r="FI29">
        <v>15517.93</v>
      </c>
      <c r="FJ29">
        <v>13633.22</v>
      </c>
      <c r="FK29">
        <v>5908.99</v>
      </c>
      <c r="FL29">
        <v>7522.16</v>
      </c>
      <c r="FM29">
        <v>2611.11</v>
      </c>
      <c r="FN29">
        <v>1788.65</v>
      </c>
      <c r="FO29">
        <v>1503.67</v>
      </c>
      <c r="FP29">
        <v>498.15699999999998</v>
      </c>
      <c r="FQ29">
        <v>563.11</v>
      </c>
      <c r="FR29">
        <v>696.62</v>
      </c>
      <c r="FS29">
        <v>3761.14</v>
      </c>
      <c r="FT29">
        <v>2865.3</v>
      </c>
      <c r="FU29">
        <v>2278.38</v>
      </c>
      <c r="FV29">
        <v>72769.149999999994</v>
      </c>
      <c r="FW29" s="98">
        <v>2106.4</v>
      </c>
      <c r="FX29" s="99">
        <v>2686.4</v>
      </c>
      <c r="FY29" s="99">
        <f t="shared" si="34"/>
        <v>3.6792229056428843E-2</v>
      </c>
      <c r="FZ29" s="99">
        <f t="shared" si="35"/>
        <v>4.6923017535696186E-2</v>
      </c>
      <c r="GA29" s="98">
        <f t="shared" si="36"/>
        <v>0.13573975394914142</v>
      </c>
      <c r="GB29" s="99">
        <f t="shared" si="37"/>
        <v>0.1731158730578112</v>
      </c>
      <c r="GE29">
        <f t="shared" si="23"/>
        <v>21.32487462063251</v>
      </c>
      <c r="GF29">
        <f t="shared" si="38"/>
        <v>18.734889716315227</v>
      </c>
      <c r="GG29">
        <f t="shared" si="24"/>
        <v>8.1201855456604903</v>
      </c>
      <c r="GH29">
        <f t="shared" si="25"/>
        <v>10.337017815928865</v>
      </c>
      <c r="GI29">
        <f t="shared" si="26"/>
        <v>3.5882101137638687</v>
      </c>
      <c r="GJ29">
        <f t="shared" si="27"/>
        <v>2.4579784153037383</v>
      </c>
      <c r="GK29">
        <f t="shared" si="28"/>
        <v>2.0663564161461281</v>
      </c>
      <c r="GL29">
        <f t="shared" si="29"/>
        <v>0.68457169006371521</v>
      </c>
      <c r="GM29">
        <f t="shared" si="30"/>
        <v>0.77383066862812067</v>
      </c>
      <c r="GN29">
        <f t="shared" si="31"/>
        <v>0.95730127396018783</v>
      </c>
      <c r="GT29">
        <f t="shared" si="48"/>
        <v>0.78335201286981326</v>
      </c>
      <c r="GU29">
        <f t="shared" si="45"/>
        <v>0.50808853131420317</v>
      </c>
      <c r="GW29">
        <f t="shared" si="49"/>
        <v>3.6009782977921411E-3</v>
      </c>
      <c r="GX29">
        <f t="shared" si="50"/>
        <v>0.52317499088916974</v>
      </c>
      <c r="GY29">
        <f t="shared" si="51"/>
        <v>1.0844052896363334</v>
      </c>
      <c r="GZ29">
        <f t="shared" si="52"/>
        <v>0.33593742758396106</v>
      </c>
      <c r="HA29">
        <f t="shared" si="12"/>
        <v>-1.8474000254139273</v>
      </c>
      <c r="HB29">
        <f t="shared" si="53"/>
        <v>0.11653701401441005</v>
      </c>
      <c r="HD29">
        <f t="shared" si="13"/>
        <v>0.63473508010764812</v>
      </c>
      <c r="HE29">
        <f t="shared" si="14"/>
        <v>0.45156833131294366</v>
      </c>
      <c r="HF29">
        <f t="shared" si="15"/>
        <v>-1.4702145636849793</v>
      </c>
      <c r="HG29">
        <f t="shared" si="16"/>
        <v>-1.3864692966358096E-2</v>
      </c>
      <c r="HH29">
        <f t="shared" si="17"/>
        <v>0.33160250481258285</v>
      </c>
      <c r="HI29">
        <f t="shared" si="18"/>
        <v>0.67130088326429049</v>
      </c>
      <c r="HJ29">
        <f t="shared" si="40"/>
        <v>0.45378249063863951</v>
      </c>
      <c r="HK29">
        <f t="shared" si="19"/>
        <v>-1.925245581674119</v>
      </c>
      <c r="HL29">
        <f t="shared" si="20"/>
        <v>1.374288992983356E-2</v>
      </c>
      <c r="HN29">
        <f t="shared" si="57"/>
        <v>7.8335201286981321E-3</v>
      </c>
      <c r="HO29">
        <f t="shared" si="46"/>
        <v>5.0808853131420317E-3</v>
      </c>
      <c r="HP29">
        <f t="shared" si="61"/>
        <v>-1.4702145636849793E-2</v>
      </c>
      <c r="HQ29">
        <f t="shared" si="58"/>
        <v>3.6009782977921411E-5</v>
      </c>
      <c r="HR29">
        <f t="shared" si="54"/>
        <v>3.3160250481258286E-3</v>
      </c>
      <c r="HS29">
        <f t="shared" si="55"/>
        <v>6.7130088326429046E-3</v>
      </c>
      <c r="HT29">
        <f t="shared" si="59"/>
        <v>3.3593742758396107E-3</v>
      </c>
      <c r="HU29">
        <f t="shared" si="33"/>
        <v>-1.8474000254139273E-2</v>
      </c>
      <c r="HV29">
        <f t="shared" si="60"/>
        <v>0.11653701401441005</v>
      </c>
    </row>
    <row r="30" spans="1:230" ht="15.75" x14ac:dyDescent="0.25">
      <c r="A30" t="s">
        <v>390</v>
      </c>
      <c r="B30">
        <v>0.997782528</v>
      </c>
      <c r="C30">
        <v>100.1229232</v>
      </c>
      <c r="D30">
        <v>1420314.04201992</v>
      </c>
      <c r="E30">
        <v>809096.89756302303</v>
      </c>
      <c r="F30">
        <v>305589.87516287802</v>
      </c>
      <c r="G30">
        <v>280361.55663152703</v>
      </c>
      <c r="H30">
        <v>689789.66484604497</v>
      </c>
      <c r="I30">
        <v>109266.72916734</v>
      </c>
      <c r="J30">
        <f t="shared" si="7"/>
        <v>6312.8975315957769</v>
      </c>
      <c r="K30">
        <f>1/'Bond Portfolio data'!AP102</f>
        <v>0.75103097777474026</v>
      </c>
      <c r="M30">
        <v>510315</v>
      </c>
      <c r="N30">
        <v>273527.2</v>
      </c>
      <c r="O30">
        <v>149815.20000000001</v>
      </c>
      <c r="P30">
        <v>78203.899999999994</v>
      </c>
      <c r="Q30">
        <v>44066.3</v>
      </c>
      <c r="R30">
        <v>45818.03</v>
      </c>
      <c r="S30">
        <v>36672.199999999997</v>
      </c>
      <c r="T30">
        <f t="shared" si="8"/>
        <v>0.8003879695395022</v>
      </c>
      <c r="U30">
        <v>115.1994</v>
      </c>
      <c r="V30">
        <v>75.680199999999999</v>
      </c>
      <c r="W30">
        <f t="shared" si="9"/>
        <v>80.038796953950225</v>
      </c>
      <c r="X30">
        <v>435606</v>
      </c>
      <c r="Y30">
        <v>249997.7</v>
      </c>
      <c r="Z30">
        <v>122446.9</v>
      </c>
      <c r="AA30">
        <v>73962.100000000006</v>
      </c>
      <c r="AB30">
        <v>264245.40000000002</v>
      </c>
      <c r="AC30">
        <v>26.41</v>
      </c>
      <c r="AD30">
        <v>6113</v>
      </c>
      <c r="AE30">
        <f t="shared" si="42"/>
        <v>1.636758627571498</v>
      </c>
      <c r="AF30">
        <f t="shared" si="43"/>
        <v>161444.32999999999</v>
      </c>
      <c r="AG30">
        <f>'Bond Portfolio data'!AX102</f>
        <v>84.43</v>
      </c>
      <c r="AI30">
        <v>7.8198636622661803</v>
      </c>
      <c r="AJ30">
        <v>3042.7722589981699</v>
      </c>
      <c r="AK30">
        <v>6.6963039557970196</v>
      </c>
      <c r="AL30">
        <v>6.17683955646668</v>
      </c>
      <c r="AM30">
        <v>0.60432647514203597</v>
      </c>
      <c r="AN30">
        <v>0.84390485366437096</v>
      </c>
      <c r="AO30">
        <f t="shared" si="56"/>
        <v>-0.92551504141258467</v>
      </c>
      <c r="AP30">
        <v>676.70309136265098</v>
      </c>
      <c r="AQ30">
        <f>'Bond Portfolio data'!BG102/100</f>
        <v>8.3470000000000013</v>
      </c>
      <c r="AR30">
        <v>198.45834073045199</v>
      </c>
      <c r="AS30">
        <f t="shared" si="47"/>
        <v>328.39590667247859</v>
      </c>
      <c r="AU30">
        <v>72.486999999999995</v>
      </c>
      <c r="AV30">
        <v>88.621700000000004</v>
      </c>
      <c r="AW30">
        <v>1142929.8700000001</v>
      </c>
      <c r="AX30">
        <v>685815.85</v>
      </c>
      <c r="AY30">
        <v>205783.95</v>
      </c>
      <c r="AZ30">
        <v>237780.23</v>
      </c>
      <c r="BA30">
        <v>96059</v>
      </c>
      <c r="BB30">
        <v>854.2</v>
      </c>
      <c r="BC30">
        <f t="shared" si="2"/>
        <v>8.6503791221655888</v>
      </c>
      <c r="BD30">
        <f>'Bond Portfolio data'!BP102</f>
        <v>0.62649999999999995</v>
      </c>
      <c r="BF30">
        <v>826212</v>
      </c>
      <c r="BG30">
        <v>450188</v>
      </c>
      <c r="BH30">
        <v>124008</v>
      </c>
      <c r="BI30">
        <v>180864</v>
      </c>
      <c r="BJ30">
        <v>294304</v>
      </c>
      <c r="BK30">
        <v>274632</v>
      </c>
      <c r="BL30">
        <v>76.099999999999994</v>
      </c>
      <c r="BM30">
        <v>105.9</v>
      </c>
      <c r="BN30">
        <v>1085028</v>
      </c>
      <c r="BO30">
        <v>549031</v>
      </c>
      <c r="BP30">
        <v>189039</v>
      </c>
      <c r="BQ30">
        <v>246807</v>
      </c>
      <c r="BR30">
        <v>65.742999999999995</v>
      </c>
      <c r="BS30">
        <v>79.733000000000004</v>
      </c>
      <c r="BT30">
        <f>'Bond Portfolio data'!BX102</f>
        <v>1.3711</v>
      </c>
      <c r="BV30">
        <v>507044</v>
      </c>
      <c r="BW30">
        <v>296448</v>
      </c>
      <c r="BX30">
        <v>125664</v>
      </c>
      <c r="BY30">
        <v>92676</v>
      </c>
      <c r="BZ30">
        <v>93316</v>
      </c>
      <c r="CA30">
        <v>103244</v>
      </c>
      <c r="CB30">
        <v>62.27</v>
      </c>
      <c r="CC30">
        <v>117.6319</v>
      </c>
      <c r="CD30">
        <v>814266.47</v>
      </c>
      <c r="CE30">
        <v>425150.14</v>
      </c>
      <c r="CF30">
        <v>156241.96</v>
      </c>
      <c r="CG30">
        <v>153496.26</v>
      </c>
      <c r="CH30">
        <v>61863</v>
      </c>
      <c r="CI30">
        <v>75.400000000000006</v>
      </c>
      <c r="CJ30">
        <f t="shared" si="44"/>
        <v>820.46419098143235</v>
      </c>
      <c r="CK30">
        <f>1/'Bond Portfolio data'!CG102</f>
        <v>1.3741926618111859</v>
      </c>
      <c r="CM30">
        <v>957416</v>
      </c>
      <c r="CN30">
        <v>468184</v>
      </c>
      <c r="CO30">
        <v>202240</v>
      </c>
      <c r="CP30">
        <v>199792</v>
      </c>
      <c r="CQ30">
        <v>350084</v>
      </c>
      <c r="CR30">
        <v>301016</v>
      </c>
      <c r="CS30">
        <v>52.226100000000002</v>
      </c>
      <c r="CT30">
        <v>79.005200000000002</v>
      </c>
      <c r="CU30">
        <v>1833214.03</v>
      </c>
      <c r="CV30">
        <v>641731.57999999996</v>
      </c>
      <c r="CW30">
        <v>304423.64</v>
      </c>
      <c r="CX30">
        <v>374475.7</v>
      </c>
      <c r="CY30">
        <v>109249</v>
      </c>
      <c r="CZ30">
        <v>684333.27</v>
      </c>
      <c r="DA30">
        <f t="shared" ref="DA30:DA93" si="62">CY30/CZ30</f>
        <v>0.1596429762942842</v>
      </c>
      <c r="DB30">
        <v>51.6</v>
      </c>
      <c r="DC30">
        <v>2065.79</v>
      </c>
      <c r="DD30">
        <v>787000</v>
      </c>
      <c r="DE30">
        <f>'Bond Portfolio data'!CP102</f>
        <v>6.2366000000000001</v>
      </c>
      <c r="DG30">
        <v>78.606700000000004</v>
      </c>
      <c r="DH30">
        <f t="shared" si="10"/>
        <v>86.892596862817186</v>
      </c>
      <c r="DI30">
        <v>606008</v>
      </c>
      <c r="DJ30">
        <v>697421.9</v>
      </c>
      <c r="DK30">
        <v>2387694.86</v>
      </c>
      <c r="DL30">
        <v>1112398.49</v>
      </c>
      <c r="DM30">
        <v>466958.19</v>
      </c>
      <c r="DN30">
        <v>769120.72</v>
      </c>
      <c r="DO30">
        <v>207001.83</v>
      </c>
      <c r="DP30">
        <v>40834.31</v>
      </c>
      <c r="DQ30">
        <f t="shared" si="11"/>
        <v>5069.3113217781811</v>
      </c>
      <c r="DR30">
        <f>'Bond Portfolio data'!CY102</f>
        <v>7.3041999999999998</v>
      </c>
      <c r="DT30">
        <v>402254.03</v>
      </c>
      <c r="DU30">
        <v>234458.6</v>
      </c>
      <c r="DV30">
        <v>102689.04</v>
      </c>
      <c r="DW30">
        <v>46038.73</v>
      </c>
      <c r="DX30">
        <v>164470.72</v>
      </c>
      <c r="DY30">
        <v>151037.65</v>
      </c>
      <c r="DZ30">
        <v>89.693700000000007</v>
      </c>
      <c r="EA30">
        <v>81.681299999999993</v>
      </c>
      <c r="EB30">
        <v>448441.96</v>
      </c>
      <c r="EC30">
        <v>262846.23</v>
      </c>
      <c r="ED30">
        <v>105128.13</v>
      </c>
      <c r="EE30">
        <v>54736.82</v>
      </c>
      <c r="EF30">
        <v>57675.29</v>
      </c>
      <c r="EG30">
        <v>3959.89</v>
      </c>
      <c r="EH30">
        <f t="shared" si="39"/>
        <v>14564.871751488046</v>
      </c>
      <c r="EI30">
        <f>'Bond Portfolio data'!DI102</f>
        <v>1.1527000000000001</v>
      </c>
      <c r="EK30">
        <v>7.1366670000000001</v>
      </c>
      <c r="EL30">
        <v>6.44</v>
      </c>
      <c r="EM30">
        <v>1</v>
      </c>
      <c r="EN30">
        <v>7.59</v>
      </c>
      <c r="EO30">
        <v>7.71</v>
      </c>
      <c r="EP30">
        <v>10.26</v>
      </c>
      <c r="EQ30">
        <v>5.61</v>
      </c>
      <c r="ER30">
        <v>3.19</v>
      </c>
      <c r="ES30" s="42">
        <v>8.9</v>
      </c>
      <c r="ET30" s="1">
        <f t="shared" si="5"/>
        <v>5.7153130292543999</v>
      </c>
      <c r="EV30">
        <v>8.93</v>
      </c>
      <c r="EW30">
        <v>8.24</v>
      </c>
      <c r="EX30">
        <v>3.32</v>
      </c>
      <c r="EY30">
        <v>8.11</v>
      </c>
      <c r="EZ30">
        <v>9.26</v>
      </c>
      <c r="FA30">
        <v>10.98</v>
      </c>
      <c r="FB30">
        <v>7.59</v>
      </c>
      <c r="FC30">
        <v>4.6900000000000004</v>
      </c>
      <c r="FD30">
        <v>10.91</v>
      </c>
      <c r="FE30" s="1">
        <f t="shared" si="6"/>
        <v>7.4995802684597805</v>
      </c>
      <c r="FH30">
        <v>2012</v>
      </c>
      <c r="FI30">
        <v>16155.25</v>
      </c>
      <c r="FJ30">
        <v>12647.74</v>
      </c>
      <c r="FK30">
        <v>5957.25</v>
      </c>
      <c r="FL30">
        <v>8570.2800000000007</v>
      </c>
      <c r="FM30">
        <v>2655.46</v>
      </c>
      <c r="FN30">
        <v>1824.29</v>
      </c>
      <c r="FO30">
        <v>1559.28</v>
      </c>
      <c r="FP30">
        <v>509.70499999999998</v>
      </c>
      <c r="FQ30">
        <v>543.88099999999997</v>
      </c>
      <c r="FR30">
        <v>665.404</v>
      </c>
      <c r="FS30">
        <v>3545.95</v>
      </c>
      <c r="FT30">
        <v>2682.9</v>
      </c>
      <c r="FU30">
        <v>2073.9699999999998</v>
      </c>
      <c r="FV30">
        <v>74092.289999999994</v>
      </c>
      <c r="FW30" s="98">
        <v>2198.1999999999998</v>
      </c>
      <c r="FX30" s="99">
        <v>2763.8</v>
      </c>
      <c r="FY30" s="99">
        <f t="shared" si="34"/>
        <v>3.7941185811356602E-2</v>
      </c>
      <c r="FZ30" s="99">
        <f t="shared" si="35"/>
        <v>4.7703507117381222E-2</v>
      </c>
      <c r="GA30" s="98">
        <f t="shared" si="36"/>
        <v>0.13606722272945326</v>
      </c>
      <c r="GB30" s="99">
        <f t="shared" si="37"/>
        <v>0.17107751350180284</v>
      </c>
      <c r="GE30">
        <f t="shared" si="23"/>
        <v>21.804225513882756</v>
      </c>
      <c r="GF30">
        <f t="shared" si="38"/>
        <v>17.070251169183731</v>
      </c>
      <c r="GG30">
        <f t="shared" si="24"/>
        <v>8.0403102671006668</v>
      </c>
      <c r="GH30">
        <f t="shared" si="25"/>
        <v>11.567033492958581</v>
      </c>
      <c r="GI30">
        <f t="shared" si="26"/>
        <v>3.5839896431868961</v>
      </c>
      <c r="GJ30">
        <f t="shared" si="27"/>
        <v>2.4621860115269754</v>
      </c>
      <c r="GK30">
        <f t="shared" si="28"/>
        <v>2.1045104693079399</v>
      </c>
      <c r="GL30">
        <f t="shared" si="29"/>
        <v>0.6879325770603123</v>
      </c>
      <c r="GM30">
        <f t="shared" si="30"/>
        <v>0.73405883392185611</v>
      </c>
      <c r="GN30">
        <f t="shared" si="31"/>
        <v>0.89807454999703762</v>
      </c>
      <c r="GT30">
        <f t="shared" si="48"/>
        <v>0.82161909205664319</v>
      </c>
      <c r="GU30">
        <f t="shared" si="45"/>
        <v>1.3221044052879602</v>
      </c>
      <c r="GV30">
        <f t="shared" ref="GV30:GV61" si="63">100*($GF$39*(LN(F30)-LN(F29))+$GG$39*(LN(Z30)-LN(Z29))+$GH$39*(AL30-AL29)+$GI$39*(LN(AY30)-LN(AY29))+$GJ$39*(LN(BP30)-LN(BP29))+$GK$39*(LN(CF30)-LN(CF29))+$GL$39*(LN(CW30)-LN(CW29))+$GM$39*(LN(DM30)-LN(DM29))+$GN$39*(LN(ED30)-LN(ED29)))</f>
        <v>1.0103508430678398</v>
      </c>
      <c r="GW30">
        <f t="shared" si="49"/>
        <v>0.5325724515860033</v>
      </c>
      <c r="GX30">
        <f t="shared" si="50"/>
        <v>0.83011345118632984</v>
      </c>
      <c r="GY30">
        <f t="shared" si="51"/>
        <v>-0.99847975595196548</v>
      </c>
      <c r="GZ30">
        <f t="shared" si="52"/>
        <v>0.80886611107371198</v>
      </c>
      <c r="HA30">
        <f t="shared" si="12"/>
        <v>-5.8153491460791509</v>
      </c>
      <c r="HB30">
        <f t="shared" si="53"/>
        <v>0.45544817022920836</v>
      </c>
      <c r="HD30">
        <f t="shared" si="13"/>
        <v>0.6924435406904883</v>
      </c>
      <c r="HE30">
        <f t="shared" si="14"/>
        <v>1.0447585159871235</v>
      </c>
      <c r="HF30">
        <f t="shared" si="15"/>
        <v>1.2722850518151945</v>
      </c>
      <c r="HG30">
        <f t="shared" si="16"/>
        <v>0.55845083259626216</v>
      </c>
      <c r="HH30">
        <f t="shared" si="17"/>
        <v>0.59908589624057318</v>
      </c>
      <c r="HI30">
        <f t="shared" si="18"/>
        <v>-1.0043760022339587</v>
      </c>
      <c r="HJ30">
        <f t="shared" si="40"/>
        <v>0.55569294482970721</v>
      </c>
      <c r="HK30">
        <f t="shared" si="19"/>
        <v>-6.2008231392337096</v>
      </c>
      <c r="HL30">
        <f t="shared" si="20"/>
        <v>0.63421557334262313</v>
      </c>
      <c r="HN30">
        <f t="shared" si="57"/>
        <v>8.2161909205664321E-3</v>
      </c>
      <c r="HO30">
        <f t="shared" si="46"/>
        <v>1.3221044052879603E-2</v>
      </c>
      <c r="HP30">
        <f>GV30/100</f>
        <v>1.0103508430678398E-2</v>
      </c>
      <c r="HQ30">
        <f t="shared" si="58"/>
        <v>5.3257245158600331E-3</v>
      </c>
      <c r="HR30">
        <f t="shared" si="54"/>
        <v>5.9908589624057314E-3</v>
      </c>
      <c r="HS30">
        <f t="shared" si="55"/>
        <v>-1.0043760022339587E-2</v>
      </c>
      <c r="HT30">
        <f t="shared" si="59"/>
        <v>8.0886611107371196E-3</v>
      </c>
      <c r="HU30">
        <f t="shared" si="33"/>
        <v>-5.8153491460791511E-2</v>
      </c>
      <c r="HV30">
        <f t="shared" si="60"/>
        <v>0.45544817022920836</v>
      </c>
    </row>
    <row r="31" spans="1:230" ht="15.75" x14ac:dyDescent="0.25">
      <c r="A31" t="s">
        <v>391</v>
      </c>
      <c r="B31">
        <v>1.0039729260000001</v>
      </c>
      <c r="C31">
        <v>99.949938900000006</v>
      </c>
      <c r="D31">
        <v>1426179.6024794299</v>
      </c>
      <c r="E31">
        <v>808323.98620636796</v>
      </c>
      <c r="F31">
        <v>304867.651781369</v>
      </c>
      <c r="G31">
        <v>282157.44397557701</v>
      </c>
      <c r="H31">
        <v>695555.07885861804</v>
      </c>
      <c r="I31">
        <v>109394.85037169</v>
      </c>
      <c r="J31">
        <f t="shared" si="7"/>
        <v>6358.2067756876686</v>
      </c>
      <c r="K31">
        <f>1/'Bond Portfolio data'!AP103</f>
        <v>0.76180434883630577</v>
      </c>
      <c r="M31">
        <v>516625.1</v>
      </c>
      <c r="N31">
        <v>275118</v>
      </c>
      <c r="O31">
        <v>153783.9</v>
      </c>
      <c r="P31">
        <v>79185.399999999994</v>
      </c>
      <c r="Q31">
        <v>46797.9</v>
      </c>
      <c r="R31">
        <v>48352.09</v>
      </c>
      <c r="S31">
        <v>40526</v>
      </c>
      <c r="T31">
        <f t="shared" si="8"/>
        <v>0.83814370795554038</v>
      </c>
      <c r="U31">
        <v>115.2347</v>
      </c>
      <c r="V31">
        <v>79.250200000000007</v>
      </c>
      <c r="W31">
        <f t="shared" si="9"/>
        <v>83.814370795554041</v>
      </c>
      <c r="X31">
        <v>440860.7</v>
      </c>
      <c r="Y31">
        <v>251705.5</v>
      </c>
      <c r="Z31">
        <v>123919.8</v>
      </c>
      <c r="AA31">
        <v>74812.7</v>
      </c>
      <c r="AB31">
        <v>266041.5</v>
      </c>
      <c r="AC31">
        <v>26.24</v>
      </c>
      <c r="AD31">
        <v>6129</v>
      </c>
      <c r="AE31">
        <f t="shared" si="42"/>
        <v>1.6542301642730086</v>
      </c>
      <c r="AF31">
        <f t="shared" si="43"/>
        <v>160824.95999999999</v>
      </c>
      <c r="AG31">
        <f>'Bond Portfolio data'!AX103</f>
        <v>94.09</v>
      </c>
      <c r="AI31">
        <v>7.8441415231309302</v>
      </c>
      <c r="AJ31">
        <v>3175.0368640277102</v>
      </c>
      <c r="AK31">
        <v>6.7332447479376301</v>
      </c>
      <c r="AL31">
        <v>6.2228768197221704</v>
      </c>
      <c r="AM31">
        <v>0.62192781975534395</v>
      </c>
      <c r="AN31">
        <v>0.86473232995528904</v>
      </c>
      <c r="AO31">
        <f t="shared" si="56"/>
        <v>1.4278771456640906</v>
      </c>
      <c r="AP31">
        <v>678.18168689106096</v>
      </c>
      <c r="AQ31">
        <f>'Bond Portfolio data'!BG103/100</f>
        <v>8.3089999999999993</v>
      </c>
      <c r="AR31">
        <v>204.50824570057699</v>
      </c>
      <c r="AS31">
        <f t="shared" si="47"/>
        <v>328.82955096143974</v>
      </c>
      <c r="AU31">
        <v>73.053600000000003</v>
      </c>
      <c r="AV31">
        <v>90.034899999999993</v>
      </c>
      <c r="AW31">
        <v>1154889.6200000001</v>
      </c>
      <c r="AX31">
        <v>690101.76000000001</v>
      </c>
      <c r="AY31">
        <v>207327.54</v>
      </c>
      <c r="AZ31">
        <v>237182.85</v>
      </c>
      <c r="BA31">
        <v>96940</v>
      </c>
      <c r="BB31">
        <v>854.9</v>
      </c>
      <c r="BC31">
        <f t="shared" si="2"/>
        <v>8.7225676417394755</v>
      </c>
      <c r="BD31">
        <f>'Bond Portfolio data'!BP103</f>
        <v>0.63549999999999995</v>
      </c>
      <c r="BF31">
        <v>830332</v>
      </c>
      <c r="BG31">
        <v>455676</v>
      </c>
      <c r="BH31">
        <v>122576</v>
      </c>
      <c r="BI31">
        <v>179352</v>
      </c>
      <c r="BJ31">
        <v>295256</v>
      </c>
      <c r="BK31">
        <v>270664</v>
      </c>
      <c r="BL31">
        <v>76.400000000000006</v>
      </c>
      <c r="BM31">
        <v>104.9</v>
      </c>
      <c r="BN31">
        <v>1086446</v>
      </c>
      <c r="BO31">
        <v>554841</v>
      </c>
      <c r="BP31">
        <v>188585</v>
      </c>
      <c r="BQ31">
        <v>244809</v>
      </c>
      <c r="BR31">
        <v>66.369</v>
      </c>
      <c r="BS31">
        <v>80.222999999999999</v>
      </c>
      <c r="BT31">
        <f>'Bond Portfolio data'!BX103</f>
        <v>1.3552999999999999</v>
      </c>
      <c r="BV31">
        <v>515496</v>
      </c>
      <c r="BW31">
        <v>299652</v>
      </c>
      <c r="BX31">
        <v>125924</v>
      </c>
      <c r="BY31">
        <v>89496</v>
      </c>
      <c r="BZ31">
        <v>97520</v>
      </c>
      <c r="CA31">
        <v>102340</v>
      </c>
      <c r="CB31">
        <v>62.191400000000002</v>
      </c>
      <c r="CC31">
        <v>116.3462</v>
      </c>
      <c r="CD31">
        <v>828886.97</v>
      </c>
      <c r="CE31">
        <v>425884.2</v>
      </c>
      <c r="CF31">
        <v>157335.04000000001</v>
      </c>
      <c r="CG31">
        <v>150243.34</v>
      </c>
      <c r="CH31">
        <v>63319</v>
      </c>
      <c r="CI31">
        <v>75.599999999999994</v>
      </c>
      <c r="CJ31">
        <f t="shared" si="44"/>
        <v>837.55291005291008</v>
      </c>
      <c r="CK31">
        <f>1/'Bond Portfolio data'!CG103</f>
        <v>1.3500742540839745</v>
      </c>
      <c r="CM31">
        <v>966332</v>
      </c>
      <c r="CN31">
        <v>475672</v>
      </c>
      <c r="CO31">
        <v>205020</v>
      </c>
      <c r="CP31">
        <v>203984</v>
      </c>
      <c r="CQ31">
        <v>360620</v>
      </c>
      <c r="CR31">
        <v>299576</v>
      </c>
      <c r="CS31">
        <v>51.498899999999999</v>
      </c>
      <c r="CT31">
        <v>79.787400000000005</v>
      </c>
      <c r="CU31">
        <v>1876414.55</v>
      </c>
      <c r="CV31">
        <v>645326.05000000005</v>
      </c>
      <c r="CW31">
        <v>313386.59000000003</v>
      </c>
      <c r="CX31">
        <v>380187.99</v>
      </c>
      <c r="CY31">
        <v>110953</v>
      </c>
      <c r="CZ31">
        <v>689636.77</v>
      </c>
      <c r="DA31">
        <f t="shared" si="62"/>
        <v>0.16088614300539689</v>
      </c>
      <c r="DB31">
        <v>51.6</v>
      </c>
      <c r="DC31">
        <v>2087.31</v>
      </c>
      <c r="DD31">
        <v>790000</v>
      </c>
      <c r="DE31">
        <f>'Bond Portfolio data'!CP103</f>
        <v>6.3038999999999996</v>
      </c>
      <c r="DG31">
        <v>78.998599999999996</v>
      </c>
      <c r="DH31">
        <f t="shared" si="10"/>
        <v>86.278725340213043</v>
      </c>
      <c r="DI31">
        <v>611148</v>
      </c>
      <c r="DJ31">
        <v>708341.48</v>
      </c>
      <c r="DK31">
        <v>2396386.9700000002</v>
      </c>
      <c r="DL31">
        <v>1110114.28</v>
      </c>
      <c r="DM31">
        <v>488418.64</v>
      </c>
      <c r="DN31">
        <v>770151.92</v>
      </c>
      <c r="DO31">
        <v>207190.61</v>
      </c>
      <c r="DP31">
        <v>40791.31</v>
      </c>
      <c r="DQ31">
        <f t="shared" si="11"/>
        <v>5079.283062985719</v>
      </c>
      <c r="DR31">
        <f>'Bond Portfolio data'!CY103</f>
        <v>7.1837999999999997</v>
      </c>
      <c r="DT31">
        <v>406622.44</v>
      </c>
      <c r="DU31">
        <v>235938.79</v>
      </c>
      <c r="DV31">
        <v>101060.53</v>
      </c>
      <c r="DW31">
        <v>46166.94</v>
      </c>
      <c r="DX31">
        <v>164854.31</v>
      </c>
      <c r="DY31">
        <v>145725.76000000001</v>
      </c>
      <c r="DZ31">
        <v>89.832700000000003</v>
      </c>
      <c r="EA31">
        <v>82.553600000000003</v>
      </c>
      <c r="EB31">
        <v>452590.02</v>
      </c>
      <c r="EC31">
        <v>263754.40999999997</v>
      </c>
      <c r="ED31">
        <v>104073.61</v>
      </c>
      <c r="EE31">
        <v>55019.29</v>
      </c>
      <c r="EF31">
        <v>58002.68</v>
      </c>
      <c r="EG31">
        <v>3950.49</v>
      </c>
      <c r="EH31">
        <f t="shared" si="39"/>
        <v>14682.40142362087</v>
      </c>
      <c r="EI31">
        <f>'Bond Portfolio data'!DI103</f>
        <v>1.181</v>
      </c>
      <c r="EK31">
        <v>6.693333</v>
      </c>
      <c r="EL31">
        <v>6.57</v>
      </c>
      <c r="EM31">
        <v>0.83</v>
      </c>
      <c r="EN31">
        <v>6.72</v>
      </c>
      <c r="EO31">
        <v>7.54</v>
      </c>
      <c r="EP31">
        <v>10.44</v>
      </c>
      <c r="EQ31">
        <v>5.44</v>
      </c>
      <c r="ER31">
        <v>2.78</v>
      </c>
      <c r="ES31" s="42">
        <v>9.11</v>
      </c>
      <c r="ET31" s="1">
        <f t="shared" si="5"/>
        <v>5.4475083490305511</v>
      </c>
      <c r="EV31">
        <v>8.5133329999999994</v>
      </c>
      <c r="EW31">
        <v>8.11</v>
      </c>
      <c r="EX31">
        <v>3.06</v>
      </c>
      <c r="EY31">
        <v>8.09</v>
      </c>
      <c r="EZ31">
        <v>8.9600000000000009</v>
      </c>
      <c r="FA31">
        <v>12.06</v>
      </c>
      <c r="FB31">
        <v>7.35</v>
      </c>
      <c r="FC31">
        <v>4.1900000000000004</v>
      </c>
      <c r="FD31">
        <v>10.14</v>
      </c>
      <c r="FE31" s="1">
        <f t="shared" si="6"/>
        <v>7.2782152717092528</v>
      </c>
      <c r="FH31">
        <v>2013</v>
      </c>
      <c r="FI31">
        <v>16691.5</v>
      </c>
      <c r="FJ31">
        <v>13199.5</v>
      </c>
      <c r="FK31">
        <v>4908.8599999999997</v>
      </c>
      <c r="FL31">
        <v>9635.2099999999991</v>
      </c>
      <c r="FM31">
        <v>2721.49</v>
      </c>
      <c r="FN31">
        <v>1837.44</v>
      </c>
      <c r="FO31">
        <v>1505.76</v>
      </c>
      <c r="FP31">
        <v>522.74599999999998</v>
      </c>
      <c r="FQ31">
        <v>578.74199999999996</v>
      </c>
      <c r="FR31">
        <v>685.22400000000005</v>
      </c>
      <c r="FS31">
        <v>3753.69</v>
      </c>
      <c r="FT31">
        <v>2809.39</v>
      </c>
      <c r="FU31">
        <v>2131</v>
      </c>
      <c r="FV31">
        <v>76074.820000000007</v>
      </c>
      <c r="FW31" s="98">
        <v>2276.6</v>
      </c>
      <c r="FX31" s="99">
        <v>2768.6</v>
      </c>
      <c r="FY31" s="99">
        <f t="shared" si="34"/>
        <v>3.8337364768423178E-2</v>
      </c>
      <c r="FZ31" s="99">
        <f t="shared" si="35"/>
        <v>4.6622519589676018E-2</v>
      </c>
      <c r="GA31" s="98">
        <f t="shared" si="36"/>
        <v>0.13639277476559925</v>
      </c>
      <c r="GB31" s="99">
        <f t="shared" si="37"/>
        <v>0.16586885540544588</v>
      </c>
      <c r="GE31">
        <f t="shared" si="23"/>
        <v>21.940899761576823</v>
      </c>
      <c r="GF31">
        <f t="shared" si="38"/>
        <v>17.350681868192392</v>
      </c>
      <c r="GG31">
        <f t="shared" si="24"/>
        <v>6.4526738282128031</v>
      </c>
      <c r="GH31">
        <f t="shared" si="25"/>
        <v>12.665439103240727</v>
      </c>
      <c r="GI31">
        <f t="shared" si="26"/>
        <v>3.5773860523100804</v>
      </c>
      <c r="GJ31">
        <f t="shared" si="27"/>
        <v>2.4153064049313553</v>
      </c>
      <c r="GK31">
        <f t="shared" si="28"/>
        <v>1.9793145747830883</v>
      </c>
      <c r="GL31">
        <f t="shared" si="29"/>
        <v>0.68714720586916922</v>
      </c>
      <c r="GM31">
        <f t="shared" si="30"/>
        <v>0.76075368959137846</v>
      </c>
      <c r="GN31">
        <f t="shared" si="31"/>
        <v>0.90072378745030213</v>
      </c>
      <c r="GT31">
        <f t="shared" si="48"/>
        <v>0.87899580710341751</v>
      </c>
      <c r="GU31">
        <f t="shared" si="45"/>
        <v>0.52844239146652539</v>
      </c>
      <c r="GV31">
        <f t="shared" si="63"/>
        <v>0.71271040526945018</v>
      </c>
      <c r="GW31">
        <f t="shared" si="49"/>
        <v>1.9642578684010686E-2</v>
      </c>
      <c r="GX31">
        <f t="shared" si="50"/>
        <v>0.5897639710345941</v>
      </c>
      <c r="GY31">
        <f t="shared" si="51"/>
        <v>1.3032963125751154</v>
      </c>
      <c r="GZ31">
        <f t="shared" si="52"/>
        <v>1.1195997703049787</v>
      </c>
      <c r="HA31">
        <f t="shared" si="12"/>
        <v>3.4382475874599887</v>
      </c>
      <c r="HB31">
        <f t="shared" si="53"/>
        <v>0.50029572724876059</v>
      </c>
      <c r="HD31">
        <f t="shared" si="13"/>
        <v>0.75383875024406333</v>
      </c>
      <c r="HE31">
        <f t="shared" si="14"/>
        <v>0.272628681193053</v>
      </c>
      <c r="HF31">
        <f t="shared" si="15"/>
        <v>0.39827913122201392</v>
      </c>
      <c r="HG31">
        <f t="shared" si="16"/>
        <v>3.5922692478579563E-3</v>
      </c>
      <c r="HH31">
        <f t="shared" si="17"/>
        <v>0.40542260508697547</v>
      </c>
      <c r="HI31">
        <f t="shared" si="18"/>
        <v>1.2932289906024919</v>
      </c>
      <c r="HJ31">
        <f t="shared" si="40"/>
        <v>0.86622772162562367</v>
      </c>
      <c r="HK31">
        <f t="shared" si="19"/>
        <v>3.7529636736411467</v>
      </c>
      <c r="HL31">
        <f t="shared" si="20"/>
        <v>0.53006060229979934</v>
      </c>
      <c r="HN31">
        <f t="shared" si="57"/>
        <v>8.7899580710341756E-3</v>
      </c>
      <c r="HO31">
        <f t="shared" si="46"/>
        <v>5.284423914665254E-3</v>
      </c>
      <c r="HP31">
        <f t="shared" ref="HP31:HP94" si="64">GV31/100</f>
        <v>7.127104052694502E-3</v>
      </c>
      <c r="HQ31">
        <f t="shared" si="58"/>
        <v>1.9642578684010687E-4</v>
      </c>
      <c r="HR31">
        <f t="shared" si="54"/>
        <v>4.0542260508697548E-3</v>
      </c>
      <c r="HS31">
        <f t="shared" si="55"/>
        <v>1.2932289906024918E-2</v>
      </c>
      <c r="HT31">
        <f t="shared" si="59"/>
        <v>1.1195997703049788E-2</v>
      </c>
      <c r="HU31">
        <f t="shared" si="33"/>
        <v>3.4382475874599888E-2</v>
      </c>
      <c r="HV31">
        <f t="shared" si="60"/>
        <v>0.50029572724876059</v>
      </c>
    </row>
    <row r="32" spans="1:230" ht="15.75" x14ac:dyDescent="0.25">
      <c r="A32" t="s">
        <v>392</v>
      </c>
      <c r="B32">
        <v>1.0099695799999999</v>
      </c>
      <c r="C32">
        <v>99.797577000000004</v>
      </c>
      <c r="D32">
        <v>1431057.8773389501</v>
      </c>
      <c r="E32">
        <v>809844.27216115105</v>
      </c>
      <c r="F32">
        <v>308229.83975642303</v>
      </c>
      <c r="G32">
        <v>283809.06045226997</v>
      </c>
      <c r="H32">
        <v>702817.88873912802</v>
      </c>
      <c r="I32">
        <v>109618.74447645999</v>
      </c>
      <c r="J32">
        <f t="shared" si="7"/>
        <v>6411.4754469757145</v>
      </c>
      <c r="K32">
        <f>1/'Bond Portfolio data'!AP104</f>
        <v>0.75943983717609898</v>
      </c>
      <c r="M32">
        <v>517845.6</v>
      </c>
      <c r="N32">
        <v>276750.40000000002</v>
      </c>
      <c r="O32">
        <v>155456.20000000001</v>
      </c>
      <c r="P32">
        <v>79766.3</v>
      </c>
      <c r="Q32">
        <v>47873.8</v>
      </c>
      <c r="R32">
        <v>50644.47</v>
      </c>
      <c r="S32">
        <v>43397.1</v>
      </c>
      <c r="T32">
        <f t="shared" si="8"/>
        <v>0.8568971103853984</v>
      </c>
      <c r="U32">
        <v>115.28789999999999</v>
      </c>
      <c r="V32">
        <v>81.023399999999995</v>
      </c>
      <c r="W32">
        <f t="shared" si="9"/>
        <v>85.689711038539841</v>
      </c>
      <c r="X32">
        <v>441697</v>
      </c>
      <c r="Y32">
        <v>253354.1</v>
      </c>
      <c r="Z32">
        <v>124595</v>
      </c>
      <c r="AA32">
        <v>74947.3</v>
      </c>
      <c r="AB32">
        <v>268556.3</v>
      </c>
      <c r="AC32">
        <v>26.32</v>
      </c>
      <c r="AD32">
        <v>6116</v>
      </c>
      <c r="AE32">
        <f t="shared" si="42"/>
        <v>1.6683300913842012</v>
      </c>
      <c r="AF32">
        <f t="shared" si="43"/>
        <v>160973.12</v>
      </c>
      <c r="AG32">
        <f>'Bond Portfolio data'!AX104</f>
        <v>101.47</v>
      </c>
      <c r="AI32">
        <v>7.8686723877660896</v>
      </c>
      <c r="AJ32">
        <v>3445.0688522441801</v>
      </c>
      <c r="AK32">
        <v>6.7613724924346501</v>
      </c>
      <c r="AL32">
        <v>6.2544393744148996</v>
      </c>
      <c r="AM32">
        <v>0.63029898798595896</v>
      </c>
      <c r="AN32">
        <v>0.881485338959209</v>
      </c>
      <c r="AO32">
        <f t="shared" si="56"/>
        <v>3.2763935499936601</v>
      </c>
      <c r="AP32">
        <v>679.79634502311899</v>
      </c>
      <c r="AQ32">
        <f>'Bond Portfolio data'!BG104/100</f>
        <v>8.3148</v>
      </c>
      <c r="AR32">
        <v>214.883010838525</v>
      </c>
      <c r="AS32">
        <f t="shared" si="47"/>
        <v>340.92234786090421</v>
      </c>
      <c r="AU32">
        <v>73.807500000000005</v>
      </c>
      <c r="AV32">
        <v>90.0017</v>
      </c>
      <c r="AW32">
        <v>1159535.5900000001</v>
      </c>
      <c r="AX32">
        <v>696517.66</v>
      </c>
      <c r="AY32">
        <v>208410.69</v>
      </c>
      <c r="AZ32">
        <v>238215.4</v>
      </c>
      <c r="BA32">
        <v>98419</v>
      </c>
      <c r="BB32">
        <v>859.7</v>
      </c>
      <c r="BC32">
        <f t="shared" si="2"/>
        <v>8.8062025214520254</v>
      </c>
      <c r="BD32">
        <f>'Bond Portfolio data'!BP104</f>
        <v>0.6411</v>
      </c>
      <c r="BF32">
        <v>837964</v>
      </c>
      <c r="BG32">
        <v>456632</v>
      </c>
      <c r="BH32">
        <v>123112</v>
      </c>
      <c r="BI32">
        <v>179044</v>
      </c>
      <c r="BJ32">
        <v>306616</v>
      </c>
      <c r="BK32">
        <v>272740</v>
      </c>
      <c r="BL32">
        <v>76.8</v>
      </c>
      <c r="BM32">
        <v>104.6</v>
      </c>
      <c r="BN32">
        <v>1090851</v>
      </c>
      <c r="BO32">
        <v>554803</v>
      </c>
      <c r="BP32">
        <v>189492</v>
      </c>
      <c r="BQ32">
        <v>242581</v>
      </c>
      <c r="BR32">
        <v>66.569999999999993</v>
      </c>
      <c r="BS32">
        <v>80.397000000000006</v>
      </c>
      <c r="BT32">
        <f>'Bond Portfolio data'!BX104</f>
        <v>1.3560000000000001</v>
      </c>
      <c r="BV32">
        <v>527936</v>
      </c>
      <c r="BW32">
        <v>303868</v>
      </c>
      <c r="BX32">
        <v>124740</v>
      </c>
      <c r="BY32">
        <v>96260</v>
      </c>
      <c r="BZ32">
        <v>97052</v>
      </c>
      <c r="CA32">
        <v>102064</v>
      </c>
      <c r="CB32">
        <v>63.390999999999998</v>
      </c>
      <c r="CC32">
        <v>114.27849999999999</v>
      </c>
      <c r="CD32">
        <v>832825</v>
      </c>
      <c r="CE32">
        <v>430451.27</v>
      </c>
      <c r="CF32">
        <v>155657.46</v>
      </c>
      <c r="CG32">
        <v>155814.01999999999</v>
      </c>
      <c r="CH32">
        <v>64811</v>
      </c>
      <c r="CI32">
        <v>75.900000000000006</v>
      </c>
      <c r="CJ32">
        <f t="shared" si="44"/>
        <v>853.89986824769426</v>
      </c>
      <c r="CK32">
        <f>1/'Bond Portfolio data'!CG104</f>
        <v>1.3360053440213759</v>
      </c>
      <c r="CM32">
        <v>980536</v>
      </c>
      <c r="CN32">
        <v>480400</v>
      </c>
      <c r="CO32">
        <v>214252</v>
      </c>
      <c r="CP32">
        <v>207100</v>
      </c>
      <c r="CQ32">
        <v>361392</v>
      </c>
      <c r="CR32">
        <v>304896</v>
      </c>
      <c r="CS32">
        <v>51.619100000000003</v>
      </c>
      <c r="CT32">
        <v>82.298500000000004</v>
      </c>
      <c r="CU32">
        <v>1899561.46</v>
      </c>
      <c r="CV32">
        <v>646890.65</v>
      </c>
      <c r="CW32">
        <v>336921.81</v>
      </c>
      <c r="CX32">
        <v>383149.92</v>
      </c>
      <c r="CY32">
        <v>113247</v>
      </c>
      <c r="CZ32">
        <v>699716.84</v>
      </c>
      <c r="DA32">
        <f t="shared" si="62"/>
        <v>0.1618468979537494</v>
      </c>
      <c r="DB32">
        <v>52</v>
      </c>
      <c r="DC32">
        <v>2100.59</v>
      </c>
      <c r="DD32">
        <v>792000</v>
      </c>
      <c r="DE32">
        <f>'Bond Portfolio data'!CP104</f>
        <v>6.2789999999999999</v>
      </c>
      <c r="DG32">
        <v>79.008300000000006</v>
      </c>
      <c r="DH32">
        <f t="shared" si="10"/>
        <v>82.704076272151426</v>
      </c>
      <c r="DI32">
        <v>586280</v>
      </c>
      <c r="DJ32">
        <v>708888.88</v>
      </c>
      <c r="DK32">
        <v>2427730</v>
      </c>
      <c r="DL32">
        <v>1112227.18</v>
      </c>
      <c r="DM32">
        <v>498667.33</v>
      </c>
      <c r="DN32">
        <v>770916.56</v>
      </c>
      <c r="DO32">
        <v>213946.06</v>
      </c>
      <c r="DP32">
        <v>40584.86</v>
      </c>
      <c r="DQ32">
        <f t="shared" si="11"/>
        <v>5271.5731925649116</v>
      </c>
      <c r="DR32">
        <f>'Bond Portfolio data'!CY104</f>
        <v>6.6950000000000003</v>
      </c>
      <c r="DT32">
        <v>407417.12</v>
      </c>
      <c r="DU32">
        <v>236326.81</v>
      </c>
      <c r="DV32">
        <v>101690.5</v>
      </c>
      <c r="DW32">
        <v>46313.58</v>
      </c>
      <c r="DX32">
        <v>165969.82</v>
      </c>
      <c r="DY32">
        <v>146999.01</v>
      </c>
      <c r="DZ32">
        <v>89.941900000000004</v>
      </c>
      <c r="EA32">
        <v>82.167400000000001</v>
      </c>
      <c r="EB32">
        <v>452994.77</v>
      </c>
      <c r="EC32">
        <v>263419.86</v>
      </c>
      <c r="ED32">
        <v>105375.5</v>
      </c>
      <c r="EE32">
        <v>55265.25</v>
      </c>
      <c r="EF32">
        <v>58134.46</v>
      </c>
      <c r="EG32">
        <v>3961.43</v>
      </c>
      <c r="EH32">
        <f t="shared" si="39"/>
        <v>14675.119843086966</v>
      </c>
      <c r="EI32">
        <f>'Bond Portfolio data'!DI104</f>
        <v>1.1503000000000001</v>
      </c>
      <c r="EK32">
        <v>6.5066670000000002</v>
      </c>
      <c r="EL32">
        <v>6.33</v>
      </c>
      <c r="EM32">
        <v>0.5</v>
      </c>
      <c r="EN32">
        <v>6.5</v>
      </c>
      <c r="EO32">
        <v>7.45</v>
      </c>
      <c r="EP32">
        <v>10.44</v>
      </c>
      <c r="EQ32">
        <v>5.33</v>
      </c>
      <c r="ER32">
        <v>2.16</v>
      </c>
      <c r="ES32" s="42">
        <v>8.77</v>
      </c>
      <c r="ET32" s="1">
        <f t="shared" si="5"/>
        <v>5.2243244117213194</v>
      </c>
      <c r="EV32">
        <v>8.1533329999999999</v>
      </c>
      <c r="EW32">
        <v>7.79</v>
      </c>
      <c r="EX32">
        <v>2.99</v>
      </c>
      <c r="EY32">
        <v>7.48</v>
      </c>
      <c r="EZ32">
        <v>8.42</v>
      </c>
      <c r="FA32">
        <v>12.06</v>
      </c>
      <c r="FB32">
        <v>6.71</v>
      </c>
      <c r="FC32">
        <v>3.73</v>
      </c>
      <c r="FD32">
        <v>8.9600000000000009</v>
      </c>
      <c r="FE32" s="1">
        <f t="shared" si="6"/>
        <v>6.9878041176193699</v>
      </c>
      <c r="FH32">
        <v>2014</v>
      </c>
      <c r="FI32">
        <v>17393.099999999999</v>
      </c>
      <c r="FJ32">
        <v>13457.92</v>
      </c>
      <c r="FK32">
        <v>4595.5200000000004</v>
      </c>
      <c r="FL32">
        <v>10557.64</v>
      </c>
      <c r="FM32">
        <v>3002.39</v>
      </c>
      <c r="FN32">
        <v>1783.78</v>
      </c>
      <c r="FO32">
        <v>1444.38</v>
      </c>
      <c r="FP32">
        <v>500.51900000000001</v>
      </c>
      <c r="FQ32">
        <v>571.101</v>
      </c>
      <c r="FR32">
        <v>701.22299999999996</v>
      </c>
      <c r="FS32">
        <v>3885.44</v>
      </c>
      <c r="FT32">
        <v>2843.67</v>
      </c>
      <c r="FU32">
        <v>2141.94</v>
      </c>
      <c r="FV32">
        <v>78041.679999999993</v>
      </c>
      <c r="FW32" s="98">
        <v>2373.6</v>
      </c>
      <c r="FX32" s="99">
        <v>2883.2</v>
      </c>
      <c r="FY32" s="99">
        <f t="shared" si="34"/>
        <v>3.9136942695113391E-2</v>
      </c>
      <c r="FZ32" s="99">
        <f t="shared" si="35"/>
        <v>4.7539447749642284E-2</v>
      </c>
      <c r="GA32" s="98">
        <f t="shared" si="36"/>
        <v>0.13646790968832467</v>
      </c>
      <c r="GB32" s="99">
        <f t="shared" si="37"/>
        <v>0.16576688456916824</v>
      </c>
      <c r="GE32">
        <f t="shared" si="23"/>
        <v>22.286936929087123</v>
      </c>
      <c r="GF32">
        <f t="shared" si="38"/>
        <v>17.244528821009496</v>
      </c>
      <c r="GG32">
        <f t="shared" si="24"/>
        <v>5.8885457104460093</v>
      </c>
      <c r="GH32">
        <f t="shared" si="25"/>
        <v>13.52820697862988</v>
      </c>
      <c r="GI32">
        <f t="shared" si="26"/>
        <v>3.8471621830796061</v>
      </c>
      <c r="GJ32">
        <f t="shared" si="27"/>
        <v>2.2856760643799574</v>
      </c>
      <c r="GK32">
        <f t="shared" si="28"/>
        <v>1.8507802497332198</v>
      </c>
      <c r="GL32">
        <f t="shared" si="29"/>
        <v>0.64134831541299475</v>
      </c>
      <c r="GM32">
        <f t="shared" si="30"/>
        <v>0.73178973082076149</v>
      </c>
      <c r="GN32">
        <f t="shared" si="31"/>
        <v>0.89852371194469416</v>
      </c>
      <c r="GT32">
        <f t="shared" si="48"/>
        <v>0.49445021871644862</v>
      </c>
      <c r="GU32">
        <f t="shared" si="45"/>
        <v>0.58466517648217742</v>
      </c>
      <c r="GV32">
        <f t="shared" si="63"/>
        <v>1.0547467719282333</v>
      </c>
      <c r="GW32">
        <f t="shared" si="49"/>
        <v>0.2129501111299763</v>
      </c>
      <c r="GX32">
        <f t="shared" si="50"/>
        <v>0.56282219258275168</v>
      </c>
      <c r="GY32">
        <f t="shared" si="51"/>
        <v>0.62741970484750509</v>
      </c>
      <c r="GZ32">
        <f t="shared" si="52"/>
        <v>1.4334399599018646</v>
      </c>
      <c r="HA32">
        <f t="shared" si="12"/>
        <v>1.6723865492538452</v>
      </c>
      <c r="HB32">
        <f t="shared" si="53"/>
        <v>0.69880685317337687</v>
      </c>
      <c r="HD32">
        <f t="shared" si="13"/>
        <v>0.33617369082099391</v>
      </c>
      <c r="HE32">
        <f t="shared" si="14"/>
        <v>0.40461265245007899</v>
      </c>
      <c r="HF32">
        <f t="shared" si="15"/>
        <v>0.88492478438921118</v>
      </c>
      <c r="HG32">
        <f t="shared" si="16"/>
        <v>0.21094172872246883</v>
      </c>
      <c r="HH32">
        <f t="shared" si="17"/>
        <v>0.50025920389401068</v>
      </c>
      <c r="HI32">
        <f t="shared" si="18"/>
        <v>0.41335730106587465</v>
      </c>
      <c r="HJ32">
        <f t="shared" si="40"/>
        <v>0.88967044614696045</v>
      </c>
      <c r="HK32">
        <f t="shared" si="19"/>
        <v>1.8018925174327294</v>
      </c>
      <c r="HL32">
        <f t="shared" si="20"/>
        <v>0.46343180821904517</v>
      </c>
      <c r="HN32">
        <f t="shared" si="57"/>
        <v>4.9445021871644861E-3</v>
      </c>
      <c r="HO32">
        <f t="shared" si="46"/>
        <v>5.8466517648217741E-3</v>
      </c>
      <c r="HP32">
        <f t="shared" si="64"/>
        <v>1.0547467719282333E-2</v>
      </c>
      <c r="HQ32">
        <f t="shared" si="58"/>
        <v>2.129501111299763E-3</v>
      </c>
      <c r="HR32">
        <f t="shared" si="54"/>
        <v>5.0025920389401065E-3</v>
      </c>
      <c r="HS32">
        <f t="shared" si="55"/>
        <v>4.1335730106587462E-3</v>
      </c>
      <c r="HT32">
        <f t="shared" si="59"/>
        <v>1.4334399599018645E-2</v>
      </c>
      <c r="HU32">
        <f t="shared" si="33"/>
        <v>1.6723865492538452E-2</v>
      </c>
      <c r="HV32">
        <f t="shared" si="60"/>
        <v>0.69880685317337687</v>
      </c>
    </row>
    <row r="33" spans="1:230" ht="15.75" x14ac:dyDescent="0.25">
      <c r="A33" t="s">
        <v>393</v>
      </c>
      <c r="B33">
        <v>1.0135036660000001</v>
      </c>
      <c r="C33">
        <v>100.6500473</v>
      </c>
      <c r="D33">
        <v>1432267.1715859601</v>
      </c>
      <c r="E33">
        <v>815774.64200141095</v>
      </c>
      <c r="F33">
        <v>301311.70008060097</v>
      </c>
      <c r="G33">
        <v>284095.08039894898</v>
      </c>
      <c r="H33">
        <v>705100.03953831596</v>
      </c>
      <c r="I33">
        <v>109546.99086791</v>
      </c>
      <c r="J33">
        <f t="shared" si="7"/>
        <v>6436.5076023723395</v>
      </c>
      <c r="K33">
        <f>1/'Bond Portfolio data'!AP105</f>
        <v>0.77684383885151398</v>
      </c>
      <c r="M33">
        <v>521418.1</v>
      </c>
      <c r="N33">
        <v>277887.3</v>
      </c>
      <c r="O33">
        <v>157889.79999999999</v>
      </c>
      <c r="P33">
        <v>79906.399999999994</v>
      </c>
      <c r="Q33">
        <v>48791.1</v>
      </c>
      <c r="R33">
        <v>51342</v>
      </c>
      <c r="S33">
        <v>44976.6</v>
      </c>
      <c r="T33">
        <f t="shared" si="8"/>
        <v>0.87601963304896568</v>
      </c>
      <c r="U33">
        <v>114.76260000000001</v>
      </c>
      <c r="V33">
        <v>82.831400000000002</v>
      </c>
      <c r="W33">
        <f t="shared" si="9"/>
        <v>87.601963304896572</v>
      </c>
      <c r="X33">
        <v>446781.9</v>
      </c>
      <c r="Y33">
        <v>254442.9</v>
      </c>
      <c r="Z33">
        <v>125846.1</v>
      </c>
      <c r="AA33">
        <v>75536.100000000006</v>
      </c>
      <c r="AB33">
        <v>267121.7</v>
      </c>
      <c r="AC33">
        <v>26.14</v>
      </c>
      <c r="AD33">
        <v>6121</v>
      </c>
      <c r="AE33">
        <f t="shared" si="42"/>
        <v>1.6694799483059499</v>
      </c>
      <c r="AF33">
        <f t="shared" si="43"/>
        <v>160002.94</v>
      </c>
      <c r="AG33">
        <f>'Bond Portfolio data'!AX105</f>
        <v>105.8</v>
      </c>
      <c r="AI33">
        <v>7.8949532210292102</v>
      </c>
      <c r="AJ33">
        <v>3382.2350300336798</v>
      </c>
      <c r="AK33">
        <v>6.7768303343718701</v>
      </c>
      <c r="AL33">
        <v>6.2721900048767898</v>
      </c>
      <c r="AM33">
        <v>0.63574207467837496</v>
      </c>
      <c r="AN33">
        <v>0.90087203527110504</v>
      </c>
      <c r="AO33">
        <f t="shared" si="56"/>
        <v>5.2452664894931678</v>
      </c>
      <c r="AP33">
        <v>681.648703543745</v>
      </c>
      <c r="AQ33">
        <f>'Bond Portfolio data'!BG105/100</f>
        <v>8.3205999999999989</v>
      </c>
      <c r="AR33">
        <v>221.47187209495101</v>
      </c>
      <c r="AS33">
        <f t="shared" si="47"/>
        <v>348.36749196912086</v>
      </c>
      <c r="AU33">
        <v>74.636300000000006</v>
      </c>
      <c r="AV33">
        <v>90.294200000000004</v>
      </c>
      <c r="AW33">
        <v>1171912.19</v>
      </c>
      <c r="AX33">
        <v>705511.77</v>
      </c>
      <c r="AY33">
        <v>213516.98</v>
      </c>
      <c r="AZ33">
        <v>239501.15</v>
      </c>
      <c r="BA33">
        <v>99226</v>
      </c>
      <c r="BB33">
        <v>859.9</v>
      </c>
      <c r="BC33">
        <f t="shared" si="2"/>
        <v>8.8763451921958723</v>
      </c>
      <c r="BD33">
        <f>'Bond Portfolio data'!BP105</f>
        <v>0.65300000000000002</v>
      </c>
      <c r="BF33">
        <v>841428</v>
      </c>
      <c r="BG33">
        <v>464312</v>
      </c>
      <c r="BH33">
        <v>126768</v>
      </c>
      <c r="BI33">
        <v>178948</v>
      </c>
      <c r="BJ33">
        <v>307896</v>
      </c>
      <c r="BK33">
        <v>278896</v>
      </c>
      <c r="BL33">
        <v>77.099999999999994</v>
      </c>
      <c r="BM33">
        <v>104.7</v>
      </c>
      <c r="BN33">
        <v>1091529</v>
      </c>
      <c r="BO33">
        <v>562138</v>
      </c>
      <c r="BP33">
        <v>193664</v>
      </c>
      <c r="BQ33">
        <v>242753</v>
      </c>
      <c r="BR33">
        <v>66.584999999999994</v>
      </c>
      <c r="BS33">
        <v>81.465999999999994</v>
      </c>
      <c r="BT33">
        <f>'Bond Portfolio data'!BX105</f>
        <v>1.3692</v>
      </c>
      <c r="BV33">
        <v>534412</v>
      </c>
      <c r="BW33">
        <v>308612</v>
      </c>
      <c r="BX33">
        <v>130340</v>
      </c>
      <c r="BY33">
        <v>96092</v>
      </c>
      <c r="BZ33">
        <v>102364</v>
      </c>
      <c r="CA33">
        <v>103324</v>
      </c>
      <c r="CB33">
        <v>62.995800000000003</v>
      </c>
      <c r="CC33">
        <v>112.57129999999999</v>
      </c>
      <c r="CD33">
        <v>848322.73</v>
      </c>
      <c r="CE33">
        <v>434468.71</v>
      </c>
      <c r="CF33">
        <v>163339.38</v>
      </c>
      <c r="CG33">
        <v>158630.53</v>
      </c>
      <c r="CH33">
        <v>65349</v>
      </c>
      <c r="CI33">
        <v>76.2</v>
      </c>
      <c r="CJ33">
        <f t="shared" si="44"/>
        <v>857.59842519685037</v>
      </c>
      <c r="CK33">
        <f>1/'Bond Portfolio data'!CG105</f>
        <v>1.322226629644321</v>
      </c>
      <c r="CM33">
        <v>1023256</v>
      </c>
      <c r="CN33">
        <v>496940</v>
      </c>
      <c r="CO33">
        <v>228660</v>
      </c>
      <c r="CP33">
        <v>211456</v>
      </c>
      <c r="CQ33">
        <v>404740</v>
      </c>
      <c r="CR33">
        <v>314524</v>
      </c>
      <c r="CS33">
        <v>53.066600000000001</v>
      </c>
      <c r="CT33">
        <v>80.566800000000001</v>
      </c>
      <c r="CU33">
        <v>1928250.24</v>
      </c>
      <c r="CV33">
        <v>669804.41</v>
      </c>
      <c r="CW33">
        <v>357522.17</v>
      </c>
      <c r="CX33">
        <v>386753.37</v>
      </c>
      <c r="CY33">
        <v>115148</v>
      </c>
      <c r="CZ33">
        <v>707315.9</v>
      </c>
      <c r="DA33">
        <f t="shared" si="62"/>
        <v>0.1627957182922086</v>
      </c>
      <c r="DB33">
        <v>52.8</v>
      </c>
      <c r="DC33">
        <v>2111.7600000000002</v>
      </c>
      <c r="DD33">
        <v>797000</v>
      </c>
      <c r="DE33">
        <f>'Bond Portfolio data'!CP105</f>
        <v>6.4162999999999997</v>
      </c>
      <c r="DG33">
        <v>79.52</v>
      </c>
      <c r="DH33">
        <f t="shared" si="10"/>
        <v>83.298503746508672</v>
      </c>
      <c r="DI33">
        <v>586640</v>
      </c>
      <c r="DJ33">
        <v>704262.35</v>
      </c>
      <c r="DK33">
        <v>2435702.7400000002</v>
      </c>
      <c r="DL33">
        <v>1119944.03</v>
      </c>
      <c r="DM33">
        <v>495489.97</v>
      </c>
      <c r="DN33">
        <v>767086.37</v>
      </c>
      <c r="DO33">
        <v>216555.31</v>
      </c>
      <c r="DP33">
        <v>40722.82</v>
      </c>
      <c r="DQ33">
        <f t="shared" si="11"/>
        <v>5317.7876679463743</v>
      </c>
      <c r="DR33">
        <f>'Bond Portfolio data'!CY105</f>
        <v>6.7775999999999996</v>
      </c>
      <c r="DT33">
        <v>408933.34</v>
      </c>
      <c r="DU33">
        <v>239413.77</v>
      </c>
      <c r="DV33">
        <v>100698.47</v>
      </c>
      <c r="DW33">
        <v>46666.37</v>
      </c>
      <c r="DX33">
        <v>171688.36</v>
      </c>
      <c r="DY33">
        <v>153885.72</v>
      </c>
      <c r="DZ33">
        <v>90.132999999999996</v>
      </c>
      <c r="EA33">
        <v>82.619600000000005</v>
      </c>
      <c r="EB33">
        <v>453732.74</v>
      </c>
      <c r="EC33">
        <v>265373.13</v>
      </c>
      <c r="ED33">
        <v>104772.32</v>
      </c>
      <c r="EE33">
        <v>55554.83</v>
      </c>
      <c r="EF33">
        <v>58072.57</v>
      </c>
      <c r="EG33">
        <v>3964.57</v>
      </c>
      <c r="EH33">
        <f t="shared" si="39"/>
        <v>14647.886151587689</v>
      </c>
      <c r="EI33">
        <f>'Bond Portfolio data'!DI105</f>
        <v>1.1904999999999999</v>
      </c>
      <c r="EK33">
        <v>5.63</v>
      </c>
      <c r="EL33">
        <v>5.89</v>
      </c>
      <c r="EM33">
        <v>0.5</v>
      </c>
      <c r="EN33">
        <v>5.37</v>
      </c>
      <c r="EO33">
        <v>7.49</v>
      </c>
      <c r="EP33">
        <v>10.44</v>
      </c>
      <c r="EQ33">
        <v>5.22</v>
      </c>
      <c r="ER33">
        <v>1.54</v>
      </c>
      <c r="ES33" s="42">
        <v>7.64</v>
      </c>
      <c r="ET33" s="1">
        <f t="shared" si="5"/>
        <v>4.7014919755875626</v>
      </c>
      <c r="EV33">
        <v>7.6433330000000002</v>
      </c>
      <c r="EW33">
        <v>7.75</v>
      </c>
      <c r="EX33">
        <v>3.23</v>
      </c>
      <c r="EY33">
        <v>7.32</v>
      </c>
      <c r="EZ33">
        <v>8.39</v>
      </c>
      <c r="FA33">
        <v>12.06</v>
      </c>
      <c r="FB33">
        <v>6.68</v>
      </c>
      <c r="FC33">
        <v>4.04</v>
      </c>
      <c r="FD33">
        <v>8.58</v>
      </c>
      <c r="FE33" s="1">
        <f t="shared" si="6"/>
        <v>6.8045209166195031</v>
      </c>
      <c r="FH33">
        <v>2015</v>
      </c>
      <c r="FI33">
        <v>18036.650000000001</v>
      </c>
      <c r="FJ33">
        <v>11600.66</v>
      </c>
      <c r="FK33">
        <v>4124.21</v>
      </c>
      <c r="FL33">
        <v>11181.56</v>
      </c>
      <c r="FM33">
        <v>2858.48</v>
      </c>
      <c r="FN33">
        <v>1550.54</v>
      </c>
      <c r="FO33">
        <v>1225.29</v>
      </c>
      <c r="FP33">
        <v>388.315</v>
      </c>
      <c r="FQ33">
        <v>493.04199999999997</v>
      </c>
      <c r="FR33">
        <v>664.005</v>
      </c>
      <c r="FS33">
        <v>3365.29</v>
      </c>
      <c r="FT33">
        <v>2420.16</v>
      </c>
      <c r="FU33">
        <v>1815.76</v>
      </c>
      <c r="FV33">
        <v>73598.820000000007</v>
      </c>
      <c r="FW33" s="98">
        <v>2264.9</v>
      </c>
      <c r="FX33" s="99">
        <v>2789</v>
      </c>
      <c r="FY33" s="99">
        <f t="shared" si="34"/>
        <v>4.0763346715940001E-2</v>
      </c>
      <c r="FZ33" s="99">
        <f t="shared" si="35"/>
        <v>5.0196023661422867E-2</v>
      </c>
      <c r="GA33" s="98">
        <f t="shared" si="36"/>
        <v>0.12557209903169381</v>
      </c>
      <c r="GB33" s="99">
        <f t="shared" si="37"/>
        <v>0.1546296013949375</v>
      </c>
      <c r="GE33">
        <f t="shared" si="23"/>
        <v>24.506710841287944</v>
      </c>
      <c r="GF33">
        <f t="shared" si="38"/>
        <v>15.762019010630876</v>
      </c>
      <c r="GG33">
        <f t="shared" si="24"/>
        <v>5.6036360365560203</v>
      </c>
      <c r="GH33">
        <f t="shared" si="25"/>
        <v>15.192580533220504</v>
      </c>
      <c r="GI33">
        <f t="shared" si="26"/>
        <v>3.8838666163397728</v>
      </c>
      <c r="GJ33">
        <f t="shared" si="27"/>
        <v>2.1067457331516994</v>
      </c>
      <c r="GK33">
        <f t="shared" si="28"/>
        <v>1.6648228871060704</v>
      </c>
      <c r="GL33">
        <f t="shared" si="29"/>
        <v>0.52761036114437698</v>
      </c>
      <c r="GM33">
        <f t="shared" si="30"/>
        <v>0.66990476206004379</v>
      </c>
      <c r="GN33">
        <f t="shared" si="31"/>
        <v>0.90219517106388381</v>
      </c>
      <c r="GT33">
        <f t="shared" si="48"/>
        <v>0.7082003198583019</v>
      </c>
      <c r="GU33">
        <f t="shared" si="45"/>
        <v>0.8301215867670596</v>
      </c>
      <c r="GV33">
        <f t="shared" si="63"/>
        <v>-0.13319693511587372</v>
      </c>
      <c r="GW33">
        <f t="shared" si="49"/>
        <v>-7.7761404606452214E-2</v>
      </c>
      <c r="GX33">
        <f t="shared" si="50"/>
        <v>0.26266612865523664</v>
      </c>
      <c r="GY33">
        <f t="shared" si="51"/>
        <v>1.3343693311667031</v>
      </c>
      <c r="GZ33">
        <f t="shared" si="52"/>
        <v>0.16528090625233532</v>
      </c>
      <c r="HA33">
        <f t="shared" si="12"/>
        <v>2.4021933018869235</v>
      </c>
      <c r="HB33">
        <f t="shared" si="53"/>
        <v>0.52233628410059907</v>
      </c>
      <c r="HD33">
        <f t="shared" si="13"/>
        <v>0.55305542399832808</v>
      </c>
      <c r="HE33">
        <f t="shared" si="14"/>
        <v>0.7722892083077133</v>
      </c>
      <c r="HF33">
        <f t="shared" si="15"/>
        <v>-0.28740257945883502</v>
      </c>
      <c r="HG33">
        <f t="shared" si="16"/>
        <v>-0.10603489928971518</v>
      </c>
      <c r="HH33">
        <f t="shared" si="17"/>
        <v>0.21440677472693942</v>
      </c>
      <c r="HI33">
        <f t="shared" si="18"/>
        <v>1.0183314630737015</v>
      </c>
      <c r="HJ33">
        <f t="shared" si="40"/>
        <v>0.32738453085708358</v>
      </c>
      <c r="HK33">
        <f t="shared" si="19"/>
        <v>2.5906785626914552</v>
      </c>
      <c r="HL33">
        <f t="shared" si="20"/>
        <v>0.38997153280794677</v>
      </c>
      <c r="HN33">
        <f t="shared" si="57"/>
        <v>7.0820031985830189E-3</v>
      </c>
      <c r="HO33">
        <f t="shared" si="46"/>
        <v>8.3012158676705958E-3</v>
      </c>
      <c r="HP33">
        <f t="shared" si="64"/>
        <v>-1.3319693511587372E-3</v>
      </c>
      <c r="HQ33">
        <f t="shared" si="58"/>
        <v>-7.7761404606452214E-4</v>
      </c>
      <c r="HR33">
        <f t="shared" si="54"/>
        <v>2.1440677472693943E-3</v>
      </c>
      <c r="HS33">
        <f t="shared" si="55"/>
        <v>1.0183314630737015E-2</v>
      </c>
      <c r="HT33">
        <f t="shared" si="59"/>
        <v>1.6528090625233533E-3</v>
      </c>
      <c r="HU33">
        <f t="shared" si="33"/>
        <v>2.4021933018869235E-2</v>
      </c>
      <c r="HV33">
        <f t="shared" si="60"/>
        <v>0.52233628410059907</v>
      </c>
    </row>
    <row r="34" spans="1:230" ht="15.75" x14ac:dyDescent="0.25">
      <c r="A34" t="s">
        <v>394</v>
      </c>
      <c r="B34">
        <v>1.017311319</v>
      </c>
      <c r="C34">
        <v>100.4096447</v>
      </c>
      <c r="D34">
        <v>1442138.7610897799</v>
      </c>
      <c r="E34">
        <v>818712.26214902801</v>
      </c>
      <c r="F34">
        <v>312305.91677341302</v>
      </c>
      <c r="G34">
        <v>285957.45420933899</v>
      </c>
      <c r="H34">
        <v>710301.26143442397</v>
      </c>
      <c r="I34">
        <v>109834.02247200999</v>
      </c>
      <c r="J34">
        <f t="shared" si="7"/>
        <v>6467.0422283353637</v>
      </c>
      <c r="K34">
        <f>1/'Bond Portfolio data'!AP106</f>
        <v>0.79713033080908735</v>
      </c>
      <c r="M34">
        <v>526214.9</v>
      </c>
      <c r="N34">
        <v>279914.09999999998</v>
      </c>
      <c r="O34">
        <v>160535.9</v>
      </c>
      <c r="P34">
        <v>80911.899999999994</v>
      </c>
      <c r="Q34">
        <v>48905</v>
      </c>
      <c r="R34">
        <v>52885.03</v>
      </c>
      <c r="S34">
        <v>47574.1</v>
      </c>
      <c r="T34">
        <f t="shared" si="8"/>
        <v>0.8995759291428973</v>
      </c>
      <c r="U34">
        <v>114.8882</v>
      </c>
      <c r="V34">
        <v>85.058899999999994</v>
      </c>
      <c r="W34">
        <f t="shared" si="9"/>
        <v>89.957592914289734</v>
      </c>
      <c r="X34">
        <v>450394.9</v>
      </c>
      <c r="Y34">
        <v>255463.1</v>
      </c>
      <c r="Z34">
        <v>128737.7</v>
      </c>
      <c r="AA34">
        <v>75584.5</v>
      </c>
      <c r="AB34">
        <v>268821.3</v>
      </c>
      <c r="AC34">
        <v>26.15</v>
      </c>
      <c r="AD34">
        <v>6153</v>
      </c>
      <c r="AE34">
        <f t="shared" si="42"/>
        <v>1.6707253748346422</v>
      </c>
      <c r="AF34">
        <f t="shared" si="43"/>
        <v>160900.94999999998</v>
      </c>
      <c r="AG34">
        <f>'Bond Portfolio data'!AX106</f>
        <v>107.59</v>
      </c>
      <c r="AI34">
        <v>7.9121878886725998</v>
      </c>
      <c r="AJ34">
        <v>3439.6172671780901</v>
      </c>
      <c r="AK34">
        <v>6.8017944306206202</v>
      </c>
      <c r="AL34">
        <v>6.2995526464704898</v>
      </c>
      <c r="AM34">
        <v>0.64919445111517704</v>
      </c>
      <c r="AN34">
        <v>0.92181806222717799</v>
      </c>
      <c r="AO34">
        <f t="shared" si="56"/>
        <v>2.7757023898024067</v>
      </c>
      <c r="AP34">
        <v>683.74554571772103</v>
      </c>
      <c r="AQ34">
        <f>'Bond Portfolio data'!BG106/100</f>
        <v>8.3276000000000003</v>
      </c>
      <c r="AR34">
        <v>229.48684048400401</v>
      </c>
      <c r="AS34">
        <f t="shared" si="47"/>
        <v>353.49476584372331</v>
      </c>
      <c r="AU34">
        <v>75.904200000000003</v>
      </c>
      <c r="AV34">
        <v>90.358199999999997</v>
      </c>
      <c r="AW34">
        <v>1175144.6599999999</v>
      </c>
      <c r="AX34">
        <v>709345.75</v>
      </c>
      <c r="AY34">
        <v>220861.29</v>
      </c>
      <c r="AZ34">
        <v>237819.79</v>
      </c>
      <c r="BA34">
        <v>100556</v>
      </c>
      <c r="BB34">
        <v>862.8</v>
      </c>
      <c r="BC34">
        <f t="shared" si="2"/>
        <v>8.9650868371313432</v>
      </c>
      <c r="BD34">
        <f>'Bond Portfolio data'!BP106</f>
        <v>0.65629999999999999</v>
      </c>
      <c r="BF34">
        <v>850092</v>
      </c>
      <c r="BG34">
        <v>468684</v>
      </c>
      <c r="BH34">
        <v>128720</v>
      </c>
      <c r="BI34">
        <v>179872</v>
      </c>
      <c r="BJ34">
        <v>317660</v>
      </c>
      <c r="BK34">
        <v>277176</v>
      </c>
      <c r="BL34">
        <v>77.3</v>
      </c>
      <c r="BM34">
        <v>104.1</v>
      </c>
      <c r="BN34">
        <v>1099127</v>
      </c>
      <c r="BO34">
        <v>562840</v>
      </c>
      <c r="BP34">
        <v>193723</v>
      </c>
      <c r="BQ34">
        <v>242730</v>
      </c>
      <c r="BR34">
        <v>66.573999999999998</v>
      </c>
      <c r="BS34">
        <v>81.921000000000006</v>
      </c>
      <c r="BT34">
        <f>'Bond Portfolio data'!BX106</f>
        <v>1.3645</v>
      </c>
      <c r="BV34">
        <v>540812</v>
      </c>
      <c r="BW34">
        <v>311860</v>
      </c>
      <c r="BX34">
        <v>130788</v>
      </c>
      <c r="BY34">
        <v>97092</v>
      </c>
      <c r="BZ34">
        <v>102160</v>
      </c>
      <c r="CA34">
        <v>101540</v>
      </c>
      <c r="CB34">
        <v>63.569800000000001</v>
      </c>
      <c r="CC34">
        <v>107.5508</v>
      </c>
      <c r="CD34">
        <v>850737.96</v>
      </c>
      <c r="CE34">
        <v>437404.94</v>
      </c>
      <c r="CF34">
        <v>163692.35</v>
      </c>
      <c r="CG34">
        <v>157750.37</v>
      </c>
      <c r="CH34">
        <v>66427</v>
      </c>
      <c r="CI34">
        <v>75.8</v>
      </c>
      <c r="CJ34">
        <f t="shared" si="44"/>
        <v>876.34564643799479</v>
      </c>
      <c r="CK34">
        <f>1/'Bond Portfolio data'!CG106</f>
        <v>1.2629451881788332</v>
      </c>
      <c r="CM34">
        <v>1029124</v>
      </c>
      <c r="CN34">
        <v>498348</v>
      </c>
      <c r="CO34">
        <v>224900</v>
      </c>
      <c r="CP34">
        <v>212320</v>
      </c>
      <c r="CQ34">
        <v>406632</v>
      </c>
      <c r="CR34">
        <v>318684</v>
      </c>
      <c r="CS34">
        <v>53.444099999999999</v>
      </c>
      <c r="CT34">
        <v>81.011300000000006</v>
      </c>
      <c r="CU34">
        <v>1925607.89</v>
      </c>
      <c r="CV34">
        <v>673620.24</v>
      </c>
      <c r="CW34">
        <v>353633.65</v>
      </c>
      <c r="CX34">
        <v>384944.82</v>
      </c>
      <c r="CY34">
        <v>116899</v>
      </c>
      <c r="CZ34">
        <v>702724.97</v>
      </c>
      <c r="DA34">
        <f t="shared" si="62"/>
        <v>0.16635099788755195</v>
      </c>
      <c r="DB34">
        <v>53.2</v>
      </c>
      <c r="DC34">
        <v>2126.61</v>
      </c>
      <c r="DD34">
        <v>800000</v>
      </c>
      <c r="DE34">
        <f>'Bond Portfolio data'!CP106</f>
        <v>6.5354999999999999</v>
      </c>
      <c r="DG34">
        <v>78.925299999999993</v>
      </c>
      <c r="DH34">
        <f t="shared" si="10"/>
        <v>82.138334320206269</v>
      </c>
      <c r="DI34">
        <v>588068</v>
      </c>
      <c r="DJ34">
        <v>715948.29</v>
      </c>
      <c r="DK34">
        <v>2418970.7999999998</v>
      </c>
      <c r="DL34">
        <v>1120564.57</v>
      </c>
      <c r="DM34">
        <v>498955.49</v>
      </c>
      <c r="DN34">
        <v>767430.1</v>
      </c>
      <c r="DO34">
        <v>220821.46</v>
      </c>
      <c r="DP34">
        <v>40388.74</v>
      </c>
      <c r="DQ34">
        <f t="shared" si="11"/>
        <v>5467.4015579589759</v>
      </c>
      <c r="DR34">
        <f>'Bond Portfolio data'!CY106</f>
        <v>6.7333999999999996</v>
      </c>
      <c r="DT34">
        <v>407720.85</v>
      </c>
      <c r="DU34">
        <v>239672.21</v>
      </c>
      <c r="DV34">
        <v>99956.5</v>
      </c>
      <c r="DW34">
        <v>46895.38</v>
      </c>
      <c r="DX34">
        <v>165944.26999999999</v>
      </c>
      <c r="DY34">
        <v>154669.78</v>
      </c>
      <c r="DZ34">
        <v>89.950299999999999</v>
      </c>
      <c r="EA34">
        <v>83.051299999999998</v>
      </c>
      <c r="EB34">
        <v>453295.52</v>
      </c>
      <c r="EC34">
        <v>265584.63</v>
      </c>
      <c r="ED34">
        <v>104605</v>
      </c>
      <c r="EE34">
        <v>55813.66</v>
      </c>
      <c r="EF34">
        <v>58062.13</v>
      </c>
      <c r="EG34">
        <v>3963.41</v>
      </c>
      <c r="EH34">
        <f t="shared" si="39"/>
        <v>14649.53915946117</v>
      </c>
      <c r="EI34">
        <f>'Bond Portfolio data'!DI106</f>
        <v>1.2427999999999999</v>
      </c>
      <c r="EK34">
        <v>5.1366670000000001</v>
      </c>
      <c r="EL34">
        <v>5.72</v>
      </c>
      <c r="EM34">
        <v>0.5</v>
      </c>
      <c r="EN34">
        <v>5</v>
      </c>
      <c r="EO34">
        <v>7.56</v>
      </c>
      <c r="EP34">
        <v>9.48</v>
      </c>
      <c r="EQ34">
        <v>4.8</v>
      </c>
      <c r="ER34">
        <v>2.09</v>
      </c>
      <c r="ES34" s="42">
        <v>6.08</v>
      </c>
      <c r="ET34" s="1">
        <f t="shared" si="5"/>
        <v>4.3533775030716892</v>
      </c>
      <c r="EV34">
        <v>7.5366669999999996</v>
      </c>
      <c r="EW34">
        <v>8.07</v>
      </c>
      <c r="EX34">
        <v>3.31</v>
      </c>
      <c r="EY34">
        <v>7.76</v>
      </c>
      <c r="EZ34">
        <v>8.8800000000000008</v>
      </c>
      <c r="FA34">
        <v>10.98</v>
      </c>
      <c r="FB34">
        <v>6.89</v>
      </c>
      <c r="FC34">
        <v>4.3099999999999996</v>
      </c>
      <c r="FD34">
        <v>8.3699999999999992</v>
      </c>
      <c r="FE34" s="1">
        <f t="shared" si="6"/>
        <v>6.7639532254931671</v>
      </c>
      <c r="FH34">
        <v>2016</v>
      </c>
      <c r="FI34">
        <v>18561.93</v>
      </c>
      <c r="FJ34">
        <v>11990.93</v>
      </c>
      <c r="FK34">
        <v>4730.3</v>
      </c>
      <c r="FL34">
        <v>11391.62</v>
      </c>
      <c r="FM34">
        <v>2649.89</v>
      </c>
      <c r="FN34">
        <v>1532.34</v>
      </c>
      <c r="FO34">
        <v>1256.6400000000001</v>
      </c>
      <c r="FP34">
        <v>376.26799999999997</v>
      </c>
      <c r="FQ34">
        <v>517.44000000000005</v>
      </c>
      <c r="FR34">
        <v>662.48299999999995</v>
      </c>
      <c r="FS34">
        <v>3494.9</v>
      </c>
      <c r="FT34">
        <v>2488.2800000000002</v>
      </c>
      <c r="FU34">
        <v>1852.5</v>
      </c>
      <c r="FV34">
        <v>75212.7</v>
      </c>
      <c r="FW34" s="98">
        <v>2214.6</v>
      </c>
      <c r="FX34" s="99">
        <v>2735.8</v>
      </c>
      <c r="FY34" s="99">
        <f t="shared" si="34"/>
        <v>3.9092142966459235E-2</v>
      </c>
      <c r="FZ34" s="99">
        <f t="shared" si="35"/>
        <v>4.8292370959829856E-2</v>
      </c>
      <c r="GA34" s="98">
        <f t="shared" si="36"/>
        <v>0.11930871412617114</v>
      </c>
      <c r="GB34" s="99">
        <f t="shared" si="37"/>
        <v>0.14738769082740857</v>
      </c>
      <c r="GE34">
        <f t="shared" si="23"/>
        <v>24.679249647998276</v>
      </c>
      <c r="GF34">
        <f t="shared" si="38"/>
        <v>15.942693188783277</v>
      </c>
      <c r="GG34">
        <f t="shared" si="24"/>
        <v>6.2892304092261018</v>
      </c>
      <c r="GH34">
        <f t="shared" si="25"/>
        <v>15.145872970921136</v>
      </c>
      <c r="GI34">
        <f t="shared" si="26"/>
        <v>3.5231948859700553</v>
      </c>
      <c r="GJ34">
        <f t="shared" si="27"/>
        <v>2.0373420978106092</v>
      </c>
      <c r="GK34">
        <f t="shared" si="28"/>
        <v>1.670781663203156</v>
      </c>
      <c r="GL34">
        <f t="shared" si="29"/>
        <v>0.50027189557082774</v>
      </c>
      <c r="GM34">
        <f t="shared" si="30"/>
        <v>0.68796892014247601</v>
      </c>
      <c r="GN34">
        <f t="shared" si="31"/>
        <v>0.88081268190079598</v>
      </c>
      <c r="GT34">
        <f t="shared" si="48"/>
        <v>0.69629960667934532</v>
      </c>
      <c r="GU34">
        <f t="shared" si="45"/>
        <v>0.5373336726382083</v>
      </c>
      <c r="GV34">
        <f t="shared" si="63"/>
        <v>2.7452171436485742</v>
      </c>
      <c r="GW34">
        <f t="shared" si="49"/>
        <v>0.32124300263887018</v>
      </c>
      <c r="GX34">
        <f t="shared" si="50"/>
        <v>0.5474677974685479</v>
      </c>
      <c r="GY34">
        <f t="shared" si="51"/>
        <v>0.62450127212350759</v>
      </c>
      <c r="GZ34">
        <f t="shared" si="52"/>
        <v>0.58632915975197175</v>
      </c>
      <c r="HA34">
        <f t="shared" si="12"/>
        <v>1.6028951417417701</v>
      </c>
      <c r="HB34">
        <f t="shared" si="53"/>
        <v>0.34156316157877337</v>
      </c>
      <c r="HD34">
        <f t="shared" si="13"/>
        <v>0.61329468337402204</v>
      </c>
      <c r="HE34">
        <f t="shared" si="14"/>
        <v>0.37902161217939401</v>
      </c>
      <c r="HF34">
        <f t="shared" si="15"/>
        <v>2.7459406303448288</v>
      </c>
      <c r="HG34">
        <f t="shared" si="16"/>
        <v>0.3223825668386201</v>
      </c>
      <c r="HH34">
        <f t="shared" si="17"/>
        <v>0.42249846571108052</v>
      </c>
      <c r="HI34">
        <f t="shared" si="18"/>
        <v>0.4506636620950597</v>
      </c>
      <c r="HJ34">
        <f t="shared" si="40"/>
        <v>0.49776049821182911</v>
      </c>
      <c r="HK34">
        <f t="shared" si="19"/>
        <v>1.7256288559129898</v>
      </c>
      <c r="HL34">
        <f t="shared" si="20"/>
        <v>0.25109594938567487</v>
      </c>
      <c r="HN34">
        <f t="shared" si="57"/>
        <v>6.9629960667934535E-3</v>
      </c>
      <c r="HO34">
        <f t="shared" si="46"/>
        <v>5.3733367263820832E-3</v>
      </c>
      <c r="HP34">
        <f t="shared" si="64"/>
        <v>2.7452171436485741E-2</v>
      </c>
      <c r="HQ34">
        <f t="shared" si="58"/>
        <v>3.2124300263887016E-3</v>
      </c>
      <c r="HR34">
        <f t="shared" si="54"/>
        <v>4.2249846571108052E-3</v>
      </c>
      <c r="HS34">
        <f t="shared" si="55"/>
        <v>4.506636620950597E-3</v>
      </c>
      <c r="HT34">
        <f t="shared" si="59"/>
        <v>5.8632915975197174E-3</v>
      </c>
      <c r="HU34">
        <f t="shared" si="33"/>
        <v>1.6028951417417701E-2</v>
      </c>
      <c r="HV34">
        <f t="shared" si="60"/>
        <v>0.34156316157877337</v>
      </c>
    </row>
    <row r="35" spans="1:230" ht="15.75" x14ac:dyDescent="0.25">
      <c r="A35" t="s">
        <v>395</v>
      </c>
      <c r="B35">
        <v>1.0209495179999999</v>
      </c>
      <c r="C35">
        <v>99.951214899999997</v>
      </c>
      <c r="D35">
        <v>1451620.5189719</v>
      </c>
      <c r="E35">
        <v>823505.53572915494</v>
      </c>
      <c r="F35">
        <v>314740.85344721301</v>
      </c>
      <c r="G35">
        <v>288159.87246755301</v>
      </c>
      <c r="H35">
        <v>717908.66499711701</v>
      </c>
      <c r="I35">
        <v>110138.93407436</v>
      </c>
      <c r="J35">
        <f t="shared" si="7"/>
        <v>6518.209668820863</v>
      </c>
      <c r="K35">
        <f>1/'Bond Portfolio data'!AP107</f>
        <v>0.78473224935651964</v>
      </c>
      <c r="M35">
        <v>525388.19999999995</v>
      </c>
      <c r="N35">
        <v>279643.7</v>
      </c>
      <c r="O35">
        <v>160734.1</v>
      </c>
      <c r="P35">
        <v>81808.600000000006</v>
      </c>
      <c r="Q35">
        <v>49604.3</v>
      </c>
      <c r="R35">
        <v>52786.41</v>
      </c>
      <c r="S35">
        <v>47974.6</v>
      </c>
      <c r="T35">
        <f t="shared" si="8"/>
        <v>0.90884377247856019</v>
      </c>
      <c r="U35">
        <v>114.7148</v>
      </c>
      <c r="V35">
        <v>85.935199999999995</v>
      </c>
      <c r="W35">
        <f t="shared" si="9"/>
        <v>90.884377247856023</v>
      </c>
      <c r="X35">
        <v>450371.9</v>
      </c>
      <c r="Y35">
        <v>255364.8</v>
      </c>
      <c r="Z35">
        <v>129418.9</v>
      </c>
      <c r="AA35">
        <v>75960.3</v>
      </c>
      <c r="AB35">
        <v>271658.59999999998</v>
      </c>
      <c r="AC35">
        <v>26.26</v>
      </c>
      <c r="AD35">
        <v>6176</v>
      </c>
      <c r="AE35">
        <f t="shared" si="42"/>
        <v>1.6750256009060451</v>
      </c>
      <c r="AF35">
        <f t="shared" si="43"/>
        <v>162181.76000000001</v>
      </c>
      <c r="AG35">
        <f>'Bond Portfolio data'!AX107</f>
        <v>108.94</v>
      </c>
      <c r="AI35">
        <v>7.9366020545374703</v>
      </c>
      <c r="AJ35">
        <v>3565.34845139239</v>
      </c>
      <c r="AK35">
        <v>6.82371308781841</v>
      </c>
      <c r="AL35">
        <v>6.2862033534259902</v>
      </c>
      <c r="AM35">
        <v>0.65532371008410095</v>
      </c>
      <c r="AN35">
        <v>0.93345588828049197</v>
      </c>
      <c r="AO35">
        <f t="shared" si="56"/>
        <v>1.9893019254275421</v>
      </c>
      <c r="AP35">
        <v>686.00317675401402</v>
      </c>
      <c r="AQ35">
        <f>'Bond Portfolio data'!BG107/100</f>
        <v>8.3095999999999997</v>
      </c>
      <c r="AR35">
        <v>242.06478934658799</v>
      </c>
      <c r="AS35">
        <f t="shared" si="47"/>
        <v>369.38201017558578</v>
      </c>
      <c r="AU35">
        <v>76.263000000000005</v>
      </c>
      <c r="AV35">
        <v>88.430199999999999</v>
      </c>
      <c r="AW35">
        <v>1180105.1599999999</v>
      </c>
      <c r="AX35">
        <v>717824.96</v>
      </c>
      <c r="AY35">
        <v>219000.68</v>
      </c>
      <c r="AZ35">
        <v>239275.65</v>
      </c>
      <c r="BA35">
        <v>101968</v>
      </c>
      <c r="BB35">
        <v>863.3</v>
      </c>
      <c r="BC35">
        <f t="shared" si="2"/>
        <v>9.0857086849210091</v>
      </c>
      <c r="BD35">
        <f>'Bond Portfolio data'!BP107</f>
        <v>0.64329999999999998</v>
      </c>
      <c r="BF35">
        <v>861784</v>
      </c>
      <c r="BG35">
        <v>472268</v>
      </c>
      <c r="BH35">
        <v>135176</v>
      </c>
      <c r="BI35">
        <v>177400</v>
      </c>
      <c r="BJ35">
        <v>327392</v>
      </c>
      <c r="BK35">
        <v>289524</v>
      </c>
      <c r="BL35">
        <v>77.7</v>
      </c>
      <c r="BM35">
        <v>104.8</v>
      </c>
      <c r="BN35">
        <v>1108770</v>
      </c>
      <c r="BO35">
        <v>564596</v>
      </c>
      <c r="BP35">
        <v>201641</v>
      </c>
      <c r="BQ35">
        <v>239024</v>
      </c>
      <c r="BR35">
        <v>67.055000000000007</v>
      </c>
      <c r="BS35">
        <v>82.733999999999995</v>
      </c>
      <c r="BT35">
        <f>'Bond Portfolio data'!BX107</f>
        <v>1.3701000000000001</v>
      </c>
      <c r="BV35">
        <v>546124</v>
      </c>
      <c r="BW35">
        <v>312820</v>
      </c>
      <c r="BX35">
        <v>130148</v>
      </c>
      <c r="BY35">
        <v>97864</v>
      </c>
      <c r="BZ35">
        <v>99952</v>
      </c>
      <c r="CA35">
        <v>100548</v>
      </c>
      <c r="CB35">
        <v>63.445</v>
      </c>
      <c r="CC35">
        <v>106.2955</v>
      </c>
      <c r="CD35">
        <v>860790.02</v>
      </c>
      <c r="CE35">
        <v>438366.81</v>
      </c>
      <c r="CF35">
        <v>164280.64000000001</v>
      </c>
      <c r="CG35">
        <v>158384.82</v>
      </c>
      <c r="CH35">
        <v>67922</v>
      </c>
      <c r="CI35">
        <v>75.900000000000006</v>
      </c>
      <c r="CJ35">
        <f t="shared" si="44"/>
        <v>894.88801054018438</v>
      </c>
      <c r="CK35">
        <f>1/'Bond Portfolio data'!CG107</f>
        <v>1.2683916793505834</v>
      </c>
      <c r="CM35">
        <v>1068788</v>
      </c>
      <c r="CN35">
        <v>510896</v>
      </c>
      <c r="CO35">
        <v>226092</v>
      </c>
      <c r="CP35">
        <v>218264</v>
      </c>
      <c r="CQ35">
        <v>425256</v>
      </c>
      <c r="CR35">
        <v>329020</v>
      </c>
      <c r="CS35">
        <v>53.713900000000002</v>
      </c>
      <c r="CT35">
        <v>79.796599999999998</v>
      </c>
      <c r="CU35">
        <v>1989778.03</v>
      </c>
      <c r="CV35">
        <v>685885.69</v>
      </c>
      <c r="CW35">
        <v>334240.32</v>
      </c>
      <c r="CX35">
        <v>392274.57</v>
      </c>
      <c r="CY35">
        <v>119632</v>
      </c>
      <c r="CZ35">
        <v>715399.48</v>
      </c>
      <c r="DA35">
        <f t="shared" si="62"/>
        <v>0.16722405221765049</v>
      </c>
      <c r="DB35">
        <v>53.8</v>
      </c>
      <c r="DC35">
        <v>2136.19</v>
      </c>
      <c r="DD35">
        <v>803000</v>
      </c>
      <c r="DE35">
        <f>'Bond Portfolio data'!CP107</f>
        <v>6.4383999999999997</v>
      </c>
      <c r="DG35">
        <v>80.004499999999993</v>
      </c>
      <c r="DH35">
        <f t="shared" si="10"/>
        <v>80.954793530589811</v>
      </c>
      <c r="DI35">
        <v>585572</v>
      </c>
      <c r="DJ35">
        <v>723332.09</v>
      </c>
      <c r="DK35">
        <v>2430193.7599999998</v>
      </c>
      <c r="DL35">
        <v>1139146.68</v>
      </c>
      <c r="DM35">
        <v>515138.04</v>
      </c>
      <c r="DN35">
        <v>766363.82</v>
      </c>
      <c r="DO35">
        <v>221608.98</v>
      </c>
      <c r="DP35">
        <v>40309.67</v>
      </c>
      <c r="DQ35">
        <f t="shared" si="11"/>
        <v>5497.6629677196561</v>
      </c>
      <c r="DR35">
        <f>'Bond Portfolio data'!CY107</f>
        <v>6.6349</v>
      </c>
      <c r="DT35">
        <v>405827.56</v>
      </c>
      <c r="DU35">
        <v>239167.66</v>
      </c>
      <c r="DV35">
        <v>98895.1</v>
      </c>
      <c r="DW35">
        <v>47101.05</v>
      </c>
      <c r="DX35">
        <v>169317.72</v>
      </c>
      <c r="DY35">
        <v>151686.57</v>
      </c>
      <c r="DZ35">
        <v>89.809600000000003</v>
      </c>
      <c r="EA35">
        <v>82.452100000000002</v>
      </c>
      <c r="EB35">
        <v>451773.66</v>
      </c>
      <c r="EC35">
        <v>265480.40999999997</v>
      </c>
      <c r="ED35">
        <v>104123.4</v>
      </c>
      <c r="EE35">
        <v>56182.7</v>
      </c>
      <c r="EF35">
        <v>58067.02</v>
      </c>
      <c r="EG35">
        <v>3960.48</v>
      </c>
      <c r="EH35">
        <f t="shared" si="39"/>
        <v>14661.611723831455</v>
      </c>
      <c r="EI35">
        <f>'Bond Portfolio data'!DI107</f>
        <v>1.2222</v>
      </c>
      <c r="EK35">
        <v>5</v>
      </c>
      <c r="EL35">
        <v>5.52</v>
      </c>
      <c r="EM35">
        <v>0.5</v>
      </c>
      <c r="EN35">
        <v>4.42</v>
      </c>
      <c r="EO35">
        <v>7.13</v>
      </c>
      <c r="EP35">
        <v>9</v>
      </c>
      <c r="EQ35">
        <v>5.03</v>
      </c>
      <c r="ER35">
        <v>1.89</v>
      </c>
      <c r="ES35" s="42">
        <v>5.13</v>
      </c>
      <c r="ET35" s="1">
        <f t="shared" si="5"/>
        <v>4.1807480283063612</v>
      </c>
      <c r="EV35">
        <v>7.2766669999999998</v>
      </c>
      <c r="EW35">
        <v>7.85</v>
      </c>
      <c r="EX35">
        <v>3.14</v>
      </c>
      <c r="EY35">
        <v>7.45</v>
      </c>
      <c r="EZ35">
        <v>8.2200000000000006</v>
      </c>
      <c r="FA35">
        <v>10.08</v>
      </c>
      <c r="FB35">
        <v>7</v>
      </c>
      <c r="FC35">
        <v>3.82</v>
      </c>
      <c r="FD35">
        <v>8.06</v>
      </c>
      <c r="FE35" s="1">
        <f t="shared" si="6"/>
        <v>6.4688764117374769</v>
      </c>
      <c r="FY35" s="99">
        <f t="shared" ref="FY35:FZ35" si="65">AVERAGE(FY8:FY25)</f>
        <v>3.8536157509003174E-2</v>
      </c>
      <c r="FZ35" s="99">
        <f t="shared" si="65"/>
        <v>4.9281813139237948E-2</v>
      </c>
      <c r="GA35" s="98">
        <f>AVERAGE(GA8:GA25)</f>
        <v>0.1007572663814842</v>
      </c>
      <c r="GB35" s="99">
        <f>AVERAGE(GB8:GB25)</f>
        <v>0.12795845254551444</v>
      </c>
      <c r="GT35">
        <f t="shared" si="48"/>
        <v>0.62883030281800956</v>
      </c>
      <c r="GU35">
        <f t="shared" si="45"/>
        <v>0.60305392462584917</v>
      </c>
      <c r="GV35">
        <f t="shared" si="63"/>
        <v>0.47689402442659989</v>
      </c>
      <c r="GW35">
        <f t="shared" si="49"/>
        <v>0.40610849749522193</v>
      </c>
      <c r="GX35">
        <f t="shared" si="50"/>
        <v>0.28393385653927139</v>
      </c>
      <c r="GY35">
        <f t="shared" si="51"/>
        <v>-6.661729325704159E-2</v>
      </c>
      <c r="GZ35">
        <f t="shared" si="52"/>
        <v>0.928321027260811</v>
      </c>
      <c r="HA35">
        <f t="shared" si="12"/>
        <v>-0.64969988237226717</v>
      </c>
      <c r="HB35">
        <f t="shared" si="53"/>
        <v>0.83547018032603704</v>
      </c>
      <c r="HD35">
        <f t="shared" si="13"/>
        <v>0.48235600762828196</v>
      </c>
      <c r="HE35">
        <f t="shared" si="14"/>
        <v>0.47466274679286347</v>
      </c>
      <c r="HF35">
        <f t="shared" si="15"/>
        <v>0.62330666557729175</v>
      </c>
      <c r="HG35">
        <f t="shared" si="16"/>
        <v>0.41228772674968656</v>
      </c>
      <c r="HH35">
        <f t="shared" si="17"/>
        <v>0.23094136895732831</v>
      </c>
      <c r="HI35">
        <f t="shared" si="18"/>
        <v>-0.2327552152070379</v>
      </c>
      <c r="HJ35">
        <f t="shared" si="40"/>
        <v>0.71321911327344412</v>
      </c>
      <c r="HK35">
        <f t="shared" si="19"/>
        <v>-0.68471605619673992</v>
      </c>
      <c r="HL35">
        <f t="shared" si="20"/>
        <v>0.54772362098804117</v>
      </c>
      <c r="HN35">
        <f t="shared" si="57"/>
        <v>6.2883030281800957E-3</v>
      </c>
      <c r="HO35">
        <f t="shared" si="46"/>
        <v>6.0305392462584916E-3</v>
      </c>
      <c r="HP35">
        <f t="shared" si="64"/>
        <v>4.7689402442659991E-3</v>
      </c>
      <c r="HQ35">
        <f t="shared" si="58"/>
        <v>4.0610849749522192E-3</v>
      </c>
      <c r="HR35">
        <f t="shared" si="54"/>
        <v>2.3094136895732832E-3</v>
      </c>
      <c r="HS35">
        <f t="shared" si="55"/>
        <v>-2.327552152070379E-3</v>
      </c>
      <c r="HT35">
        <f t="shared" si="59"/>
        <v>9.2832102726081098E-3</v>
      </c>
      <c r="HU35">
        <f t="shared" si="33"/>
        <v>-6.496998823722672E-3</v>
      </c>
      <c r="HV35">
        <f t="shared" si="60"/>
        <v>0.83547018032603704</v>
      </c>
    </row>
    <row r="36" spans="1:230" ht="15.75" x14ac:dyDescent="0.25">
      <c r="A36" t="s">
        <v>396</v>
      </c>
      <c r="B36">
        <v>1.0239017989999999</v>
      </c>
      <c r="C36">
        <v>100.72990850000001</v>
      </c>
      <c r="D36">
        <v>1457784.7190060799</v>
      </c>
      <c r="E36">
        <v>824769.776975143</v>
      </c>
      <c r="F36">
        <v>315445.03341758699</v>
      </c>
      <c r="G36">
        <v>288713.64459658798</v>
      </c>
      <c r="H36">
        <v>722278.667025125</v>
      </c>
      <c r="I36">
        <v>110328.63751130999</v>
      </c>
      <c r="J36">
        <f t="shared" si="7"/>
        <v>6546.610955393</v>
      </c>
      <c r="K36">
        <f>1/'Bond Portfolio data'!AP108</f>
        <v>0.79248533704005153</v>
      </c>
      <c r="M36">
        <v>530708.9</v>
      </c>
      <c r="N36">
        <v>282773.59999999998</v>
      </c>
      <c r="O36">
        <v>160822</v>
      </c>
      <c r="P36">
        <v>82222.8</v>
      </c>
      <c r="Q36">
        <v>51956.4</v>
      </c>
      <c r="R36">
        <v>53343.62</v>
      </c>
      <c r="S36">
        <v>49691.6</v>
      </c>
      <c r="T36">
        <f t="shared" si="8"/>
        <v>0.93153782964110787</v>
      </c>
      <c r="U36">
        <v>114.48350000000001</v>
      </c>
      <c r="V36">
        <v>88.081000000000003</v>
      </c>
      <c r="W36">
        <f t="shared" si="9"/>
        <v>93.153782964110789</v>
      </c>
      <c r="X36">
        <v>455847.4</v>
      </c>
      <c r="Y36">
        <v>258017.8</v>
      </c>
      <c r="Z36">
        <v>129684.4</v>
      </c>
      <c r="AA36">
        <v>77059.899999999994</v>
      </c>
      <c r="AB36">
        <v>272829.3</v>
      </c>
      <c r="AC36">
        <v>26.22</v>
      </c>
      <c r="AD36">
        <v>6174</v>
      </c>
      <c r="AE36">
        <f t="shared" si="42"/>
        <v>1.6853561736343226</v>
      </c>
      <c r="AF36">
        <f t="shared" si="43"/>
        <v>161882.28</v>
      </c>
      <c r="AG36">
        <f>'Bond Portfolio data'!AX108</f>
        <v>112.8</v>
      </c>
      <c r="AI36">
        <v>7.9599523447789799</v>
      </c>
      <c r="AJ36">
        <v>3790.0387111608402</v>
      </c>
      <c r="AK36">
        <v>6.84901904703261</v>
      </c>
      <c r="AL36">
        <v>6.3455885670153496</v>
      </c>
      <c r="AM36">
        <v>0.66275359179629201</v>
      </c>
      <c r="AN36">
        <v>0.94210514888535601</v>
      </c>
      <c r="AO36">
        <f t="shared" si="56"/>
        <v>0.44380917768095896</v>
      </c>
      <c r="AP36">
        <v>688.33133458003795</v>
      </c>
      <c r="AQ36">
        <f>'Bond Portfolio data'!BG108/100</f>
        <v>8.2990999999999993</v>
      </c>
      <c r="AR36">
        <v>249.61649807445701</v>
      </c>
      <c r="AS36">
        <f t="shared" si="47"/>
        <v>376.6354511907054</v>
      </c>
      <c r="AU36">
        <v>76.309299999999993</v>
      </c>
      <c r="AV36">
        <v>87.400300000000001</v>
      </c>
      <c r="AW36">
        <v>1185910.72</v>
      </c>
      <c r="AX36">
        <v>725859.65</v>
      </c>
      <c r="AY36">
        <v>212196.06</v>
      </c>
      <c r="AZ36">
        <v>239896.77</v>
      </c>
      <c r="BA36">
        <v>102822</v>
      </c>
      <c r="BB36">
        <v>866.1</v>
      </c>
      <c r="BC36">
        <f t="shared" si="2"/>
        <v>9.132184061176094</v>
      </c>
      <c r="BD36">
        <f>'Bond Portfolio data'!BP108</f>
        <v>0.6109</v>
      </c>
      <c r="BF36">
        <v>874788</v>
      </c>
      <c r="BG36">
        <v>482724</v>
      </c>
      <c r="BH36">
        <v>143512</v>
      </c>
      <c r="BI36">
        <v>177804</v>
      </c>
      <c r="BJ36">
        <v>319188</v>
      </c>
      <c r="BK36">
        <v>292200</v>
      </c>
      <c r="BL36">
        <v>78.3</v>
      </c>
      <c r="BM36">
        <v>103.5</v>
      </c>
      <c r="BN36">
        <v>1117588</v>
      </c>
      <c r="BO36">
        <v>574384</v>
      </c>
      <c r="BP36">
        <v>211253</v>
      </c>
      <c r="BQ36">
        <v>238491</v>
      </c>
      <c r="BR36">
        <v>68.347999999999999</v>
      </c>
      <c r="BS36">
        <v>82.81</v>
      </c>
      <c r="BT36">
        <f>'Bond Portfolio data'!BX108</f>
        <v>1.3501000000000001</v>
      </c>
      <c r="BV36">
        <v>552968</v>
      </c>
      <c r="BW36">
        <v>316764</v>
      </c>
      <c r="BX36">
        <v>130004</v>
      </c>
      <c r="BY36">
        <v>96116</v>
      </c>
      <c r="BZ36">
        <v>102428</v>
      </c>
      <c r="CA36">
        <v>103800</v>
      </c>
      <c r="CB36">
        <v>63.828800000000001</v>
      </c>
      <c r="CC36">
        <v>105.12130000000001</v>
      </c>
      <c r="CD36">
        <v>866330.62</v>
      </c>
      <c r="CE36">
        <v>441624.87</v>
      </c>
      <c r="CF36">
        <v>164762.66</v>
      </c>
      <c r="CG36">
        <v>157266.28</v>
      </c>
      <c r="CH36">
        <v>69007</v>
      </c>
      <c r="CI36">
        <v>75.900000000000006</v>
      </c>
      <c r="CJ36">
        <f t="shared" si="44"/>
        <v>909.18313570487476</v>
      </c>
      <c r="CK36">
        <f>1/'Bond Portfolio data'!CG108</f>
        <v>1.257387149503332</v>
      </c>
      <c r="CM36">
        <v>1087688</v>
      </c>
      <c r="CN36">
        <v>519416</v>
      </c>
      <c r="CO36">
        <v>240848</v>
      </c>
      <c r="CP36">
        <v>221400</v>
      </c>
      <c r="CQ36">
        <v>447380</v>
      </c>
      <c r="CR36">
        <v>351764</v>
      </c>
      <c r="CS36">
        <v>55.555</v>
      </c>
      <c r="CT36">
        <v>80.807699999999997</v>
      </c>
      <c r="CU36">
        <v>1957858.55</v>
      </c>
      <c r="CV36">
        <v>688196.95</v>
      </c>
      <c r="CW36">
        <v>328740.09000000003</v>
      </c>
      <c r="CX36">
        <v>393543.96</v>
      </c>
      <c r="CY36">
        <v>122275</v>
      </c>
      <c r="CZ36">
        <v>716385.63</v>
      </c>
      <c r="DA36">
        <f t="shared" si="62"/>
        <v>0.17068321149881244</v>
      </c>
      <c r="DB36">
        <v>54.6</v>
      </c>
      <c r="DC36">
        <v>2153.69</v>
      </c>
      <c r="DD36">
        <v>805000</v>
      </c>
      <c r="DE36">
        <f>'Bond Portfolio data'!CP108</f>
        <v>6.4340999999999999</v>
      </c>
      <c r="DG36">
        <v>79.161799999999999</v>
      </c>
      <c r="DH36">
        <f t="shared" si="10"/>
        <v>80.92703065234484</v>
      </c>
      <c r="DI36">
        <v>609260</v>
      </c>
      <c r="DJ36">
        <v>752851.05</v>
      </c>
      <c r="DK36">
        <v>2448636.54</v>
      </c>
      <c r="DL36">
        <v>1139622.56</v>
      </c>
      <c r="DM36">
        <v>511372.98</v>
      </c>
      <c r="DN36">
        <v>778099.91</v>
      </c>
      <c r="DO36">
        <v>220830.94</v>
      </c>
      <c r="DP36">
        <v>40269.69</v>
      </c>
      <c r="DQ36">
        <f t="shared" si="11"/>
        <v>5483.8003471096999</v>
      </c>
      <c r="DR36">
        <f>'Bond Portfolio data'!CY108</f>
        <v>6.6809000000000003</v>
      </c>
      <c r="DT36">
        <v>407689.68</v>
      </c>
      <c r="DU36">
        <v>241484.57</v>
      </c>
      <c r="DV36">
        <v>97184.52</v>
      </c>
      <c r="DW36">
        <v>46840.959999999999</v>
      </c>
      <c r="DX36">
        <v>174895.74</v>
      </c>
      <c r="DY36">
        <v>159969.28</v>
      </c>
      <c r="DZ36">
        <v>89.802300000000002</v>
      </c>
      <c r="EA36">
        <v>84.043099999999995</v>
      </c>
      <c r="EB36">
        <v>454019.68</v>
      </c>
      <c r="EC36">
        <v>267056.92</v>
      </c>
      <c r="ED36">
        <v>102965.82</v>
      </c>
      <c r="EE36">
        <v>56015.16</v>
      </c>
      <c r="EF36">
        <v>58549.22</v>
      </c>
      <c r="EG36">
        <v>3954.08</v>
      </c>
      <c r="EH36">
        <f t="shared" si="39"/>
        <v>14807.292720430543</v>
      </c>
      <c r="EI36">
        <f>'Bond Portfolio data'!DI108</f>
        <v>1.2861</v>
      </c>
      <c r="EK36">
        <v>4.5866670000000003</v>
      </c>
      <c r="EL36">
        <v>6.05</v>
      </c>
      <c r="EM36">
        <v>0.5</v>
      </c>
      <c r="EN36">
        <v>3.33</v>
      </c>
      <c r="EO36">
        <v>6.43</v>
      </c>
      <c r="EP36">
        <v>9</v>
      </c>
      <c r="EQ36">
        <v>4.5199999999999996</v>
      </c>
      <c r="ER36">
        <v>1.62</v>
      </c>
      <c r="ES36" s="42">
        <v>4.3099999999999996</v>
      </c>
      <c r="ET36" s="1">
        <f t="shared" si="5"/>
        <v>3.9527779531422991</v>
      </c>
      <c r="EV36">
        <v>6.4733330000000002</v>
      </c>
      <c r="EW36">
        <v>7.57</v>
      </c>
      <c r="EX36">
        <v>2.72</v>
      </c>
      <c r="EY36">
        <v>6.39</v>
      </c>
      <c r="EZ36">
        <v>7.34</v>
      </c>
      <c r="FA36">
        <v>10.08</v>
      </c>
      <c r="FB36">
        <v>6.53</v>
      </c>
      <c r="FC36">
        <v>3.63</v>
      </c>
      <c r="FD36">
        <v>7.1</v>
      </c>
      <c r="FE36" s="1">
        <f t="shared" si="6"/>
        <v>5.8734763990773402</v>
      </c>
      <c r="FG36" t="e">
        <f>SUM(#REF!)</f>
        <v>#REF!</v>
      </c>
      <c r="GD36" t="s">
        <v>364</v>
      </c>
      <c r="GE36">
        <f>AVERAGE(GE9:GE34)</f>
        <v>26.100806902173062</v>
      </c>
      <c r="GF36">
        <f t="shared" ref="GF36:GN36" si="66">AVERAGE(GF9:GF34)</f>
        <v>21.225908249741206</v>
      </c>
      <c r="GG36">
        <f t="shared" si="66"/>
        <v>11.02085817083292</v>
      </c>
      <c r="GH36">
        <f t="shared" si="66"/>
        <v>6.292194116640963</v>
      </c>
      <c r="GI36">
        <f t="shared" si="66"/>
        <v>4.5495961604669795</v>
      </c>
      <c r="GJ36">
        <f t="shared" si="66"/>
        <v>2.2704878347373185</v>
      </c>
      <c r="GK36">
        <f t="shared" si="66"/>
        <v>1.5063288019064993</v>
      </c>
      <c r="GL36">
        <f t="shared" si="66"/>
        <v>0.57734153357305551</v>
      </c>
      <c r="GM36">
        <f t="shared" si="66"/>
        <v>0.81607002732690193</v>
      </c>
      <c r="GN36">
        <f t="shared" si="66"/>
        <v>0.92461908834870177</v>
      </c>
      <c r="GT36">
        <f t="shared" si="48"/>
        <v>0.77978127862059921</v>
      </c>
      <c r="GU36">
        <f t="shared" si="45"/>
        <v>0.74399033564573003</v>
      </c>
      <c r="GV36">
        <f t="shared" si="63"/>
        <v>0.45269569089483885</v>
      </c>
      <c r="GW36">
        <f t="shared" si="49"/>
        <v>9.6664946277498345E-2</v>
      </c>
      <c r="GX36">
        <f t="shared" si="50"/>
        <v>0.23981874809178311</v>
      </c>
      <c r="GY36">
        <f t="shared" si="51"/>
        <v>0.86077248830416819</v>
      </c>
      <c r="GZ36">
        <f t="shared" si="52"/>
        <v>1.0261998766519318</v>
      </c>
      <c r="HA36">
        <f t="shared" si="12"/>
        <v>0.83118623713084838</v>
      </c>
      <c r="HB36">
        <f t="shared" si="53"/>
        <v>0.61861982824573192</v>
      </c>
      <c r="HD36">
        <f t="shared" si="13"/>
        <v>0.6541023967795353</v>
      </c>
      <c r="HE36">
        <f t="shared" si="14"/>
        <v>0.59961552915177352</v>
      </c>
      <c r="HF36">
        <f t="shared" si="15"/>
        <v>9.3885471193010939E-3</v>
      </c>
      <c r="HG36">
        <f t="shared" si="16"/>
        <v>7.7097680064585866E-2</v>
      </c>
      <c r="HH36">
        <f t="shared" si="17"/>
        <v>0.16809420697306504</v>
      </c>
      <c r="HI36">
        <f t="shared" si="18"/>
        <v>0.89446710885480141</v>
      </c>
      <c r="HJ36">
        <f t="shared" si="40"/>
        <v>0.61526353681679324</v>
      </c>
      <c r="HK36">
        <f t="shared" si="19"/>
        <v>0.90857157119554866</v>
      </c>
      <c r="HL36">
        <f t="shared" si="20"/>
        <v>0.5114648851696223</v>
      </c>
      <c r="HN36">
        <f t="shared" si="57"/>
        <v>7.7978127862059921E-3</v>
      </c>
      <c r="HO36">
        <f t="shared" si="46"/>
        <v>7.4399033564573006E-3</v>
      </c>
      <c r="HP36">
        <f t="shared" si="64"/>
        <v>4.5269569089483883E-3</v>
      </c>
      <c r="HQ36">
        <f t="shared" si="58"/>
        <v>9.6664946277498346E-4</v>
      </c>
      <c r="HR36">
        <f t="shared" si="54"/>
        <v>1.6809420697306504E-3</v>
      </c>
      <c r="HS36">
        <f t="shared" si="55"/>
        <v>8.9446710885480139E-3</v>
      </c>
      <c r="HT36">
        <f t="shared" si="59"/>
        <v>1.0261998766519318E-2</v>
      </c>
      <c r="HU36">
        <f t="shared" si="33"/>
        <v>8.3118623713084837E-3</v>
      </c>
      <c r="HV36">
        <f t="shared" si="60"/>
        <v>0.61861982824573192</v>
      </c>
    </row>
    <row r="37" spans="1:230" ht="15.75" x14ac:dyDescent="0.25">
      <c r="A37" t="s">
        <v>397</v>
      </c>
      <c r="B37">
        <v>1.0279443500000001</v>
      </c>
      <c r="C37">
        <v>101.73055529999999</v>
      </c>
      <c r="D37">
        <v>1461462.40865727</v>
      </c>
      <c r="E37">
        <v>827187.93312889396</v>
      </c>
      <c r="F37">
        <v>311970.15908915998</v>
      </c>
      <c r="G37">
        <v>288993.78005348402</v>
      </c>
      <c r="H37">
        <v>728197.063513475</v>
      </c>
      <c r="I37">
        <v>110700.42767539</v>
      </c>
      <c r="J37">
        <f t="shared" si="7"/>
        <v>6578.0871745932891</v>
      </c>
      <c r="K37">
        <f>1/'Bond Portfolio data'!AP109</f>
        <v>0.84944229865881549</v>
      </c>
      <c r="M37">
        <v>533111.5</v>
      </c>
      <c r="N37">
        <v>288448.2</v>
      </c>
      <c r="O37">
        <v>159884</v>
      </c>
      <c r="P37">
        <v>82832.899999999994</v>
      </c>
      <c r="Q37">
        <v>55053.1</v>
      </c>
      <c r="R37">
        <v>53932.79</v>
      </c>
      <c r="S37">
        <v>52540.7</v>
      </c>
      <c r="T37">
        <f t="shared" si="8"/>
        <v>0.97418842971038577</v>
      </c>
      <c r="U37">
        <v>114.4375</v>
      </c>
      <c r="V37">
        <v>92.113600000000005</v>
      </c>
      <c r="W37">
        <f t="shared" si="9"/>
        <v>97.418842971038572</v>
      </c>
      <c r="X37">
        <v>458099.9</v>
      </c>
      <c r="Y37">
        <v>263129.2</v>
      </c>
      <c r="Z37">
        <v>130417.2</v>
      </c>
      <c r="AA37">
        <v>76988.7</v>
      </c>
      <c r="AB37">
        <v>277005.5</v>
      </c>
      <c r="AC37">
        <v>26.44</v>
      </c>
      <c r="AD37">
        <v>6227</v>
      </c>
      <c r="AE37">
        <f t="shared" si="42"/>
        <v>1.6824728920733896</v>
      </c>
      <c r="AF37">
        <f t="shared" si="43"/>
        <v>164641.88</v>
      </c>
      <c r="AG37">
        <f>'Bond Portfolio data'!AX109</f>
        <v>121.22</v>
      </c>
      <c r="AI37">
        <v>7.9846039355662004</v>
      </c>
      <c r="AJ37">
        <v>3699.4043766621699</v>
      </c>
      <c r="AK37">
        <v>6.85714569701282</v>
      </c>
      <c r="AL37">
        <v>6.3285070538566401</v>
      </c>
      <c r="AM37">
        <v>0.65844200099893702</v>
      </c>
      <c r="AN37">
        <v>0.94633383525987003</v>
      </c>
      <c r="AO37">
        <f t="shared" si="56"/>
        <v>3.0157614041157119</v>
      </c>
      <c r="AP37">
        <v>690.62913162790801</v>
      </c>
      <c r="AQ37">
        <f>'Bond Portfolio data'!BG109/100</f>
        <v>8.2949999999999999</v>
      </c>
      <c r="AR37">
        <v>259.87947621318102</v>
      </c>
      <c r="AS37">
        <f t="shared" si="47"/>
        <v>394.68848557490571</v>
      </c>
      <c r="AU37">
        <v>76.746899999999997</v>
      </c>
      <c r="AV37">
        <v>85.840100000000007</v>
      </c>
      <c r="AW37">
        <v>1197275.52</v>
      </c>
      <c r="AX37">
        <v>743169.99</v>
      </c>
      <c r="AY37">
        <v>202870.38</v>
      </c>
      <c r="AZ37">
        <v>238247.05</v>
      </c>
      <c r="BA37">
        <v>104776</v>
      </c>
      <c r="BB37">
        <v>873.7</v>
      </c>
      <c r="BC37">
        <f t="shared" ref="BC37:BC68" si="67">BA37/BB37/52*4</f>
        <v>9.2247823139433525</v>
      </c>
      <c r="BD37">
        <f>'Bond Portfolio data'!BP109</f>
        <v>0.61380000000000001</v>
      </c>
      <c r="BF37">
        <v>888792</v>
      </c>
      <c r="BG37">
        <v>491920</v>
      </c>
      <c r="BH37">
        <v>148788</v>
      </c>
      <c r="BI37">
        <v>179692</v>
      </c>
      <c r="BJ37">
        <v>336668</v>
      </c>
      <c r="BK37">
        <v>310780</v>
      </c>
      <c r="BL37">
        <v>78.5</v>
      </c>
      <c r="BM37">
        <v>103.8</v>
      </c>
      <c r="BN37">
        <v>1132334</v>
      </c>
      <c r="BO37">
        <v>583403</v>
      </c>
      <c r="BP37">
        <v>215174</v>
      </c>
      <c r="BQ37">
        <v>240430</v>
      </c>
      <c r="BR37">
        <v>69.043999999999997</v>
      </c>
      <c r="BS37">
        <v>82.938000000000002</v>
      </c>
      <c r="BT37">
        <f>'Bond Portfolio data'!BX109</f>
        <v>1.3589</v>
      </c>
      <c r="BV37">
        <v>556992</v>
      </c>
      <c r="BW37">
        <v>321608</v>
      </c>
      <c r="BX37">
        <v>136152</v>
      </c>
      <c r="BY37">
        <v>98360</v>
      </c>
      <c r="BZ37">
        <v>105768</v>
      </c>
      <c r="CA37">
        <v>105064</v>
      </c>
      <c r="CB37">
        <v>64.016000000000005</v>
      </c>
      <c r="CC37">
        <v>104.8109</v>
      </c>
      <c r="CD37">
        <v>870082.58</v>
      </c>
      <c r="CE37">
        <v>445971.37</v>
      </c>
      <c r="CF37">
        <v>173442.77</v>
      </c>
      <c r="CG37">
        <v>158524.18</v>
      </c>
      <c r="CH37">
        <v>69443</v>
      </c>
      <c r="CI37">
        <v>76.3</v>
      </c>
      <c r="CJ37">
        <f t="shared" si="44"/>
        <v>910.13106159895153</v>
      </c>
      <c r="CK37">
        <f>1/'Bond Portfolio data'!CG109</f>
        <v>1.2848515996402416</v>
      </c>
      <c r="CM37">
        <v>1106860</v>
      </c>
      <c r="CN37">
        <v>520420</v>
      </c>
      <c r="CO37">
        <v>250836</v>
      </c>
      <c r="CP37">
        <v>218024</v>
      </c>
      <c r="CQ37">
        <v>448836</v>
      </c>
      <c r="CR37">
        <v>343488</v>
      </c>
      <c r="CS37">
        <v>55.055999999999997</v>
      </c>
      <c r="CT37">
        <v>77.668899999999994</v>
      </c>
      <c r="CU37">
        <v>2010427.05</v>
      </c>
      <c r="CV37">
        <v>684655.02</v>
      </c>
      <c r="CW37">
        <v>363036.48</v>
      </c>
      <c r="CX37">
        <v>387152.62</v>
      </c>
      <c r="CY37">
        <v>123834</v>
      </c>
      <c r="CZ37">
        <v>678508.34</v>
      </c>
      <c r="DA37">
        <f t="shared" si="62"/>
        <v>0.18250917888496404</v>
      </c>
      <c r="DB37">
        <v>54.8</v>
      </c>
      <c r="DC37">
        <v>2173.0100000000002</v>
      </c>
      <c r="DD37">
        <v>818000</v>
      </c>
      <c r="DE37">
        <f>'Bond Portfolio data'!CP109</f>
        <v>6.6295999999999999</v>
      </c>
      <c r="DG37">
        <v>79.921199999999999</v>
      </c>
      <c r="DH37">
        <f t="shared" si="10"/>
        <v>81.831232924610902</v>
      </c>
      <c r="DI37">
        <v>637688</v>
      </c>
      <c r="DJ37">
        <v>779272.14</v>
      </c>
      <c r="DK37">
        <v>2464231.65</v>
      </c>
      <c r="DL37">
        <v>1148325.42</v>
      </c>
      <c r="DM37">
        <v>503899.74</v>
      </c>
      <c r="DN37">
        <v>755339.76</v>
      </c>
      <c r="DO37">
        <v>226045.2</v>
      </c>
      <c r="DP37">
        <v>39982.83</v>
      </c>
      <c r="DQ37">
        <f t="shared" si="11"/>
        <v>5653.5567892517865</v>
      </c>
      <c r="DR37">
        <f>'Bond Portfolio data'!CY109</f>
        <v>7.3461999999999996</v>
      </c>
      <c r="DT37">
        <v>409541.3</v>
      </c>
      <c r="DU37">
        <v>243121.99</v>
      </c>
      <c r="DV37">
        <v>98225.77</v>
      </c>
      <c r="DW37">
        <v>46463.67</v>
      </c>
      <c r="DX37">
        <v>192872.15</v>
      </c>
      <c r="DY37">
        <v>171619.19</v>
      </c>
      <c r="DZ37">
        <v>89.748000000000005</v>
      </c>
      <c r="EA37">
        <v>86.115600000000001</v>
      </c>
      <c r="EB37">
        <v>456395.58</v>
      </c>
      <c r="EC37">
        <v>267912.09000000003</v>
      </c>
      <c r="ED37">
        <v>104773.32</v>
      </c>
      <c r="EE37">
        <v>55892.44</v>
      </c>
      <c r="EF37">
        <v>58761.440000000002</v>
      </c>
      <c r="EG37">
        <v>3952.6</v>
      </c>
      <c r="EH37">
        <f t="shared" si="39"/>
        <v>14866.528361078785</v>
      </c>
      <c r="EI37">
        <f>'Bond Portfolio data'!DI109</f>
        <v>1.4368000000000001</v>
      </c>
      <c r="EK37">
        <v>4.4400000000000004</v>
      </c>
      <c r="EL37">
        <v>5.91</v>
      </c>
      <c r="EM37">
        <v>0.5</v>
      </c>
      <c r="EN37">
        <v>3.25</v>
      </c>
      <c r="EO37">
        <v>5.93</v>
      </c>
      <c r="EP37">
        <v>9</v>
      </c>
      <c r="EQ37">
        <v>3.52</v>
      </c>
      <c r="ER37">
        <v>1.68</v>
      </c>
      <c r="ES37" s="42">
        <v>3.94</v>
      </c>
      <c r="ET37" s="1">
        <f t="shared" ref="ET37:ET68" si="68">$GF$39*EK37+$GG$39*EM37+$GH$39*EP37+$GI$39*EL37+$GJ$39*EN37+$GK$39*EO37+$GL$39*EQ37+$GM$39*ES37+$GN$39*ER37</f>
        <v>3.839130258944111</v>
      </c>
      <c r="EV37">
        <v>6.2033329999999998</v>
      </c>
      <c r="EW37">
        <v>7.4</v>
      </c>
      <c r="EX37">
        <v>2.58</v>
      </c>
      <c r="EY37">
        <v>6.49</v>
      </c>
      <c r="EZ37">
        <v>7.58</v>
      </c>
      <c r="FA37">
        <v>10.08</v>
      </c>
      <c r="FB37">
        <v>5.87</v>
      </c>
      <c r="FC37">
        <v>3.56</v>
      </c>
      <c r="FD37">
        <v>6.84</v>
      </c>
      <c r="FE37" s="1">
        <f t="shared" ref="FE37:FE68" si="69">$GF$39*EV37+$GG$39*EX37+$GH$39*FA37+$GI$39*EW37+$GJ$39*EY37+$GK$39*EZ37+$GL$39*FB37+$GM$39*FD37+$GN$39*FC37</f>
        <v>5.6965291876043986</v>
      </c>
      <c r="FG37" t="e">
        <f>SUM(#REF!)</f>
        <v>#REF!</v>
      </c>
      <c r="GD37" t="s">
        <v>735</v>
      </c>
      <c r="GE37">
        <f t="shared" ref="GE37:GN37" si="70">GE36/SUM($GE$36:$GN$36)*100</f>
        <v>34.669695803525144</v>
      </c>
      <c r="GF37">
        <f t="shared" si="70"/>
        <v>28.19436904499662</v>
      </c>
      <c r="GG37">
        <f t="shared" si="70"/>
        <v>14.639003372909531</v>
      </c>
      <c r="GH37">
        <f t="shared" si="70"/>
        <v>8.3579199975810141</v>
      </c>
      <c r="GI37">
        <f t="shared" si="70"/>
        <v>6.0432275332891656</v>
      </c>
      <c r="GJ37">
        <f t="shared" si="70"/>
        <v>3.0158884685436136</v>
      </c>
      <c r="GK37">
        <f t="shared" si="70"/>
        <v>2.0008562010333417</v>
      </c>
      <c r="GL37">
        <f t="shared" si="70"/>
        <v>0.76688262622455738</v>
      </c>
      <c r="GM37">
        <f t="shared" si="70"/>
        <v>1.0839856295570147</v>
      </c>
      <c r="GN37">
        <f t="shared" si="70"/>
        <v>1.2281713223399746</v>
      </c>
      <c r="GT37">
        <f t="shared" si="48"/>
        <v>0.6383675641518084</v>
      </c>
      <c r="GU37">
        <f t="shared" si="45"/>
        <v>1.0342281383777954</v>
      </c>
      <c r="GV37">
        <f t="shared" si="63"/>
        <v>-0.59061023714235172</v>
      </c>
      <c r="GW37">
        <f t="shared" si="49"/>
        <v>0.71171686171895976</v>
      </c>
      <c r="GX37">
        <f t="shared" si="50"/>
        <v>0.20051543433289085</v>
      </c>
      <c r="GY37">
        <f t="shared" si="51"/>
        <v>1.661788713871563</v>
      </c>
      <c r="GZ37">
        <f t="shared" si="52"/>
        <v>0.27438582511009185</v>
      </c>
      <c r="HA37">
        <f t="shared" si="12"/>
        <v>5.5134620411244901</v>
      </c>
      <c r="HB37">
        <f t="shared" si="53"/>
        <v>0.28758018469392377</v>
      </c>
      <c r="HD37">
        <f t="shared" si="13"/>
        <v>0.49074535054130941</v>
      </c>
      <c r="HE37">
        <f t="shared" si="14"/>
        <v>1.0521325576687175</v>
      </c>
      <c r="HF37">
        <f t="shared" si="15"/>
        <v>-0.50030223728206624</v>
      </c>
      <c r="HG37">
        <f t="shared" si="16"/>
        <v>0.74229935542715719</v>
      </c>
      <c r="HH37">
        <f t="shared" si="17"/>
        <v>0.26946198037807445</v>
      </c>
      <c r="HI37">
        <f t="shared" si="18"/>
        <v>1.5523747801479737</v>
      </c>
      <c r="HJ37">
        <f t="shared" si="40"/>
        <v>0.49215355281411788</v>
      </c>
      <c r="HK37">
        <f t="shared" si="19"/>
        <v>5.9629956847417676</v>
      </c>
      <c r="HL37">
        <f t="shared" si="20"/>
        <v>-6.7523363283557E-2</v>
      </c>
      <c r="HN37">
        <f t="shared" si="57"/>
        <v>6.3836756415180836E-3</v>
      </c>
      <c r="HO37">
        <f t="shared" si="46"/>
        <v>1.0342281383777954E-2</v>
      </c>
      <c r="HP37">
        <f t="shared" si="64"/>
        <v>-5.9061023714235168E-3</v>
      </c>
      <c r="HQ37">
        <f t="shared" si="58"/>
        <v>7.1171686171895973E-3</v>
      </c>
      <c r="HR37">
        <f t="shared" si="54"/>
        <v>2.6946198037807443E-3</v>
      </c>
      <c r="HS37">
        <f t="shared" si="55"/>
        <v>1.5523747801479738E-2</v>
      </c>
      <c r="HT37">
        <f t="shared" si="59"/>
        <v>2.7438582511009183E-3</v>
      </c>
      <c r="HU37">
        <f t="shared" si="33"/>
        <v>5.5134620411244901E-2</v>
      </c>
      <c r="HV37">
        <f t="shared" si="60"/>
        <v>0.28758018469392377</v>
      </c>
    </row>
    <row r="38" spans="1:230" ht="15.75" x14ac:dyDescent="0.25">
      <c r="A38" t="s">
        <v>398</v>
      </c>
      <c r="B38">
        <v>1.0321351459999999</v>
      </c>
      <c r="C38">
        <v>101.97771259999999</v>
      </c>
      <c r="D38">
        <v>1480240.8208503199</v>
      </c>
      <c r="E38">
        <v>834696.48607219697</v>
      </c>
      <c r="F38">
        <v>318561.92871450301</v>
      </c>
      <c r="G38">
        <v>290915.34063426103</v>
      </c>
      <c r="H38">
        <v>733741.73186162405</v>
      </c>
      <c r="I38">
        <v>110996.60412966</v>
      </c>
      <c r="J38">
        <f t="shared" si="7"/>
        <v>6610.4881101092797</v>
      </c>
      <c r="K38">
        <f>1/'Bond Portfolio data'!AP110</f>
        <v>0.87438574401482971</v>
      </c>
      <c r="M38">
        <v>532948.9</v>
      </c>
      <c r="N38">
        <v>282808.3</v>
      </c>
      <c r="O38">
        <v>158145.9</v>
      </c>
      <c r="P38">
        <v>83421.3</v>
      </c>
      <c r="Q38">
        <v>56796.5</v>
      </c>
      <c r="R38">
        <v>52896.09</v>
      </c>
      <c r="S38">
        <v>50882.3</v>
      </c>
      <c r="T38">
        <f t="shared" si="8"/>
        <v>0.96192932218619576</v>
      </c>
      <c r="U38">
        <v>115.7102</v>
      </c>
      <c r="V38">
        <v>90.954499999999996</v>
      </c>
      <c r="W38">
        <f t="shared" si="9"/>
        <v>96.192932218619575</v>
      </c>
      <c r="X38">
        <v>452918.6</v>
      </c>
      <c r="Y38">
        <v>254338</v>
      </c>
      <c r="Z38">
        <v>128631.8</v>
      </c>
      <c r="AA38">
        <v>77125.100000000006</v>
      </c>
      <c r="AB38">
        <v>278238.09999999998</v>
      </c>
      <c r="AC38">
        <v>26.17</v>
      </c>
      <c r="AD38">
        <v>6244</v>
      </c>
      <c r="AE38">
        <f t="shared" si="42"/>
        <v>1.7027464439993074</v>
      </c>
      <c r="AF38">
        <f t="shared" si="43"/>
        <v>163405.48000000001</v>
      </c>
      <c r="AG38">
        <f>'Bond Portfolio data'!AX110</f>
        <v>119.57</v>
      </c>
      <c r="AI38">
        <v>8.0052024391200707</v>
      </c>
      <c r="AJ38">
        <v>3758.22930470958</v>
      </c>
      <c r="AK38">
        <v>6.8657339693674304</v>
      </c>
      <c r="AL38">
        <v>6.3643165953882797</v>
      </c>
      <c r="AM38">
        <v>0.66089203139545605</v>
      </c>
      <c r="AN38">
        <v>0.95057391601896402</v>
      </c>
      <c r="AO38">
        <f t="shared" si="56"/>
        <v>0.62356479073629134</v>
      </c>
      <c r="AP38">
        <v>692.85552891688599</v>
      </c>
      <c r="AQ38">
        <f>'Bond Portfolio data'!BG110/100</f>
        <v>8.2934999999999999</v>
      </c>
      <c r="AR38">
        <v>273.26753442349002</v>
      </c>
      <c r="AS38">
        <f t="shared" si="47"/>
        <v>413.48287078979126</v>
      </c>
      <c r="AU38">
        <v>76.857900000000001</v>
      </c>
      <c r="AV38">
        <v>84.145200000000003</v>
      </c>
      <c r="AW38">
        <v>1211118.67</v>
      </c>
      <c r="AX38">
        <v>748804.27</v>
      </c>
      <c r="AY38">
        <v>210837.41</v>
      </c>
      <c r="AZ38">
        <v>235244.34</v>
      </c>
      <c r="BA38">
        <v>107836</v>
      </c>
      <c r="BB38">
        <v>878.3</v>
      </c>
      <c r="BC38">
        <f t="shared" si="67"/>
        <v>9.4444687727165242</v>
      </c>
      <c r="BD38">
        <f>'Bond Portfolio data'!BP110</f>
        <v>0.61129999999999995</v>
      </c>
      <c r="BF38">
        <v>896372</v>
      </c>
      <c r="BG38">
        <v>497892</v>
      </c>
      <c r="BH38">
        <v>155168</v>
      </c>
      <c r="BI38">
        <v>179012</v>
      </c>
      <c r="BJ38">
        <v>339268</v>
      </c>
      <c r="BK38">
        <v>322492</v>
      </c>
      <c r="BL38">
        <v>78.3</v>
      </c>
      <c r="BM38">
        <v>105.4</v>
      </c>
      <c r="BN38">
        <v>1145085</v>
      </c>
      <c r="BO38">
        <v>587943</v>
      </c>
      <c r="BP38">
        <v>220995</v>
      </c>
      <c r="BQ38">
        <v>238637</v>
      </c>
      <c r="BR38">
        <v>70.183000000000007</v>
      </c>
      <c r="BS38">
        <v>83.62</v>
      </c>
      <c r="BT38">
        <f>'Bond Portfolio data'!BX110</f>
        <v>1.3864000000000001</v>
      </c>
      <c r="BV38">
        <v>571236</v>
      </c>
      <c r="BW38">
        <v>326892</v>
      </c>
      <c r="BX38">
        <v>139340</v>
      </c>
      <c r="BY38">
        <v>99128</v>
      </c>
      <c r="BZ38">
        <v>117852</v>
      </c>
      <c r="CA38">
        <v>109308</v>
      </c>
      <c r="CB38">
        <v>63.736699999999999</v>
      </c>
      <c r="CC38">
        <v>103.6454</v>
      </c>
      <c r="CD38">
        <v>896243.76</v>
      </c>
      <c r="CE38">
        <v>453127.54</v>
      </c>
      <c r="CF38">
        <v>180024.01</v>
      </c>
      <c r="CG38">
        <v>160636.56</v>
      </c>
      <c r="CH38">
        <v>71258</v>
      </c>
      <c r="CI38">
        <v>76.5</v>
      </c>
      <c r="CJ38">
        <f t="shared" si="44"/>
        <v>931.47712418300648</v>
      </c>
      <c r="CK38">
        <f>1/'Bond Portfolio data'!CG110</f>
        <v>1.3000520020800832</v>
      </c>
      <c r="CM38">
        <v>1142096</v>
      </c>
      <c r="CN38">
        <v>533516</v>
      </c>
      <c r="CO38">
        <v>269716</v>
      </c>
      <c r="CP38">
        <v>233944</v>
      </c>
      <c r="CQ38">
        <v>461720</v>
      </c>
      <c r="CR38">
        <v>371784</v>
      </c>
      <c r="CS38">
        <v>55.470599999999997</v>
      </c>
      <c r="CT38">
        <v>80.950100000000006</v>
      </c>
      <c r="CU38">
        <v>2058922.81</v>
      </c>
      <c r="CV38">
        <v>697933.52</v>
      </c>
      <c r="CW38">
        <v>407467.67</v>
      </c>
      <c r="CX38">
        <v>411097.14</v>
      </c>
      <c r="CY38">
        <v>128984</v>
      </c>
      <c r="CZ38">
        <v>780071.9</v>
      </c>
      <c r="DA38">
        <f t="shared" si="62"/>
        <v>0.16534886079090913</v>
      </c>
      <c r="DB38">
        <v>55.6</v>
      </c>
      <c r="DC38">
        <v>2189.29</v>
      </c>
      <c r="DD38">
        <v>821000</v>
      </c>
      <c r="DE38">
        <f>'Bond Portfolio data'!CP110</f>
        <v>7.0769000000000002</v>
      </c>
      <c r="DG38">
        <v>80.546300000000002</v>
      </c>
      <c r="DH38">
        <f t="shared" si="10"/>
        <v>82.633349416983464</v>
      </c>
      <c r="DI38">
        <v>671980</v>
      </c>
      <c r="DJ38">
        <v>813206.78</v>
      </c>
      <c r="DK38">
        <v>2493189.19</v>
      </c>
      <c r="DL38">
        <v>1167581.3700000001</v>
      </c>
      <c r="DM38">
        <v>516851.84</v>
      </c>
      <c r="DN38">
        <v>765378.22</v>
      </c>
      <c r="DO38">
        <v>229976.97</v>
      </c>
      <c r="DP38">
        <v>39878.42</v>
      </c>
      <c r="DQ38">
        <f t="shared" si="11"/>
        <v>5766.952903349732</v>
      </c>
      <c r="DR38">
        <f>'Bond Portfolio data'!CY110</f>
        <v>7.7070999999999996</v>
      </c>
      <c r="DT38">
        <v>412691.20000000001</v>
      </c>
      <c r="DU38">
        <v>244697.74</v>
      </c>
      <c r="DV38">
        <v>100214.04</v>
      </c>
      <c r="DW38">
        <v>46412.5</v>
      </c>
      <c r="DX38">
        <v>192782.68</v>
      </c>
      <c r="DY38">
        <v>177874.79</v>
      </c>
      <c r="DZ38">
        <v>89.580399999999997</v>
      </c>
      <c r="EA38">
        <v>85.278499999999994</v>
      </c>
      <c r="EB38">
        <v>460648.22</v>
      </c>
      <c r="EC38">
        <v>268874.96000000002</v>
      </c>
      <c r="ED38">
        <v>107231.74</v>
      </c>
      <c r="EE38">
        <v>56146.53</v>
      </c>
      <c r="EF38">
        <v>58802.02</v>
      </c>
      <c r="EG38">
        <v>3947.38</v>
      </c>
      <c r="EH38">
        <f t="shared" si="39"/>
        <v>14896.468037027089</v>
      </c>
      <c r="EI38">
        <f>'Bond Portfolio data'!DI110</f>
        <v>1.4444999999999999</v>
      </c>
      <c r="EK38">
        <v>4.3266669999999996</v>
      </c>
      <c r="EL38">
        <v>6.25</v>
      </c>
      <c r="EM38">
        <v>0.5</v>
      </c>
      <c r="EN38">
        <v>3.25</v>
      </c>
      <c r="EO38">
        <v>5.75</v>
      </c>
      <c r="EP38">
        <v>9</v>
      </c>
      <c r="EQ38">
        <v>3.49</v>
      </c>
      <c r="ER38">
        <v>1.23</v>
      </c>
      <c r="ES38" s="42">
        <v>4.0599999999999996</v>
      </c>
      <c r="ET38" s="1">
        <f t="shared" si="68"/>
        <v>3.8096174856260956</v>
      </c>
      <c r="EV38">
        <v>6.22</v>
      </c>
      <c r="EW38">
        <v>7.32</v>
      </c>
      <c r="EX38">
        <v>2.6</v>
      </c>
      <c r="EY38">
        <v>6.54</v>
      </c>
      <c r="EZ38">
        <v>7.58</v>
      </c>
      <c r="FA38">
        <v>10.08</v>
      </c>
      <c r="FB38">
        <v>6.06</v>
      </c>
      <c r="FC38">
        <v>3.18</v>
      </c>
      <c r="FD38">
        <v>7</v>
      </c>
      <c r="FE38" s="1">
        <f t="shared" si="69"/>
        <v>5.7013116580685042</v>
      </c>
      <c r="GD38" t="s">
        <v>842</v>
      </c>
      <c r="GE38">
        <f>AVERAGE(GE9:GE26)</f>
        <v>27.514981937933303</v>
      </c>
      <c r="GF38">
        <f t="shared" ref="GF38:GN38" si="71">AVERAGE(GF9:GF26)</f>
        <v>22.718420333078342</v>
      </c>
      <c r="GG38">
        <f t="shared" si="71"/>
        <v>12.743662263632826</v>
      </c>
      <c r="GH38">
        <f t="shared" si="71"/>
        <v>3.7438859300843621</v>
      </c>
      <c r="GI38">
        <f t="shared" si="71"/>
        <v>4.9235188849844489</v>
      </c>
      <c r="GJ38">
        <f t="shared" si="71"/>
        <v>2.2514510200726705</v>
      </c>
      <c r="GK38">
        <f t="shared" si="71"/>
        <v>1.3480794147258988</v>
      </c>
      <c r="GL38">
        <f t="shared" si="71"/>
        <v>0.55476304352454198</v>
      </c>
      <c r="GM38">
        <f t="shared" si="71"/>
        <v>0.85555609344424322</v>
      </c>
      <c r="GN38">
        <f t="shared" si="71"/>
        <v>0.93429080125882535</v>
      </c>
      <c r="GO38">
        <f>SUM(GF38:GN38)</f>
        <v>50.073627784806163</v>
      </c>
      <c r="GP38">
        <f>SUM(GF38:GG38,GI38:GN38)</f>
        <v>46.329741854721803</v>
      </c>
      <c r="GT38">
        <f t="shared" si="48"/>
        <v>0.75058077187314576</v>
      </c>
      <c r="GU38">
        <f t="shared" si="45"/>
        <v>-0.18226267850870873</v>
      </c>
      <c r="GV38">
        <f t="shared" si="63"/>
        <v>1.6791710301054783</v>
      </c>
      <c r="GW38">
        <f t="shared" si="49"/>
        <v>5.0286034631654784E-2</v>
      </c>
      <c r="GX38">
        <f t="shared" si="50"/>
        <v>0.50293999422836333</v>
      </c>
      <c r="GY38">
        <f t="shared" si="51"/>
        <v>-0.27870305274694412</v>
      </c>
      <c r="GZ38">
        <f t="shared" si="52"/>
        <v>0.94139928535096684</v>
      </c>
      <c r="HA38">
        <f t="shared" ref="HA38:HA69" si="72">100*($GF$39*(LN(K38)-LN(K37))+$GG$39*(LN(AG38)-LN(AG37))+$GH$39*(LN(AQ38)-LN(AQ37))+$GI$39*(LN(BD38)-LN(BD37))+$GJ$39*(LN(BT38)-LN(BT37))+$GK$39*(LN(CK38)-LN(CK37))+$GL$39*(LN(DE38)-LN(DE37))+$GM$39*(LN(DR38)-LN(DR37))+$GN$39*(LN(EI38)-LN(EI37)))</f>
        <v>1.2088039654414433</v>
      </c>
      <c r="HB38">
        <f t="shared" si="53"/>
        <v>0.66831225117588999</v>
      </c>
      <c r="HD38">
        <f t="shared" ref="HD38:HD69" si="73">100*($GF$41*(LN(D38)-LN(D37))+$GG$41*(LN(X38)-LN(X37))+$GI$41*(LN(AW38)-LN(AW37))+$GJ$41*(LN(BN38)-LN(BN37))+$GK$41*(LN(CD38)-LN(CD37))+$GL$41*(LN(CU38)-LN(CU37))+$GM$41*(LN(DK38)-LN(DK37))+$GN$41*(LN(EB38)-LN(EB37)))</f>
        <v>0.64477927641531019</v>
      </c>
      <c r="HE38">
        <f t="shared" ref="HE38:HE69" si="74">100*($GF$41*(LN(E38)-LN(E37))+$GG$41*(LN(Y38)-LN(Y37))+$GI$41*(LN(AX38)-LN(AX37))+$GJ$41*(LN(BO38)-LN(BO37))+$GK$41*(LN(CE38)-LN(CE37))+$GL$41*(LN(CV38)-LN(CV37))+$GM$41*(LN(DL38)-LN(DL37))+$GN$41*(LN(EC38)-LN(EC37)))</f>
        <v>-0.26639269358814427</v>
      </c>
      <c r="HF38">
        <f t="shared" ref="HF38:HF69" si="75">100*($GF$41*(LN(F38)-LN(F37))+$GG$41*(LN(Z38)-LN(Z37))+$GI$41*(LN(AY38)-LN(AY37))+$GJ$41*(LN(BP38)-LN(BP37))+$GK$41*(LN(CF38)-LN(CF37))+$GL$41*(LN(CW38)-LN(CW37))+$GM$41*(LN(DM38)-LN(DM37))+$GN$41*(LN(ED38)-LN(ED37)))</f>
        <v>1.5254887778102422</v>
      </c>
      <c r="HG38">
        <f t="shared" ref="HG38:HG69" si="76">100*($GF$41*(LN(I38)-LN(I37))+$GG$41*(LN(AF38)-LN(AF37))+$GI$41*(LN(BB38)-LN(BB37))+$GJ$41*(LN(BS38)-LN(BS37))+$GK$41*(LN(CI38)-LN(CI37))+$GL$41*(LN(DC38)-LN(DC37))+$GM$41*(LN(DP38)-LN(DP37))+$GN$41*(LN(EG38)-LN(EG37)))</f>
        <v>2.8340760987499724E-2</v>
      </c>
      <c r="HH38">
        <f t="shared" ref="HH38:HH69" si="77">100*($GF$41*(LN(B38)-LN(B37))+$GG$41*(LN(U38)-LN(U37))+$GI$41*(LN(AU38)-LN(AU37))+$GJ$41*(LN(BL38)-LN(BL37))+$GK$41*(LN(CB38)-LN(CB37))+$GL$41*(LN(CS38)-LN(CS37))+$GM$41*(LN(DG38)-LN(DG37))+$GN$41*(LN(DZ38)-LN(DZ37)))</f>
        <v>0.51356931647534632</v>
      </c>
      <c r="HI38">
        <f t="shared" ref="HI38:HI69" si="78">100*($GF$41*(LN(C38)-LN(C37))+$GG$41*(LN(W38)-LN(W37))+$GI$41*(LN(AV38)-LN(AV37))+$GJ$41*(LN(BM38)-LN(BM37))+$GK$41*(LN(CC38)-LN(CC37))+$GL$41*(LN(CT38)-LN(CT37))+$GM$41*(LN(DH38)-LN(DH37))+$GN$41*(LN(EA38)-LN(EA37)))</f>
        <v>-0.35161491776395509</v>
      </c>
      <c r="HJ38">
        <f t="shared" si="40"/>
        <v>0.88998746422973984</v>
      </c>
      <c r="HK38">
        <f t="shared" ref="HK38:HK69" si="79">100*($GF$41*(LN(K38)-LN(K37))+$GG$41*(LN(AG38)-LN(AG37))+$GI$41*(LN(BD38)-LN(BD37))+$GJ$41*(LN(BT38)-LN(BT37))+$GK$41*(LN(CK38)-LN(CK37))+$GL$41*(LN(DE38)-LN(DE37))+$GM$41*(LN(DR38)-LN(DR37))+$GN$41*(LN(EI38)-LN(EI37)))</f>
        <v>1.3079483049011138</v>
      </c>
      <c r="HL38">
        <f t="shared" ref="HL38:HL69" si="80">100*($GF$41*(LN(G38)-LN(G37))+$GG$41*(LN(AA38)-LN(AA37))+$GI$41*(LN(AZ38)-LN(AZ37))+$GJ$41*(LN(BQ38)-LN(BQ37))+$GK$41*(LN(CG38)-LN(CG37))+$GL$41*(LN(CX38)-LN(CX37))+$GM$41*(LN(DN38)-LN(DN37))+$GN$41*(LN(EE38)-LN(EE37)))</f>
        <v>0.34639803382948309</v>
      </c>
      <c r="HN38">
        <f t="shared" si="57"/>
        <v>7.5058077187314578E-3</v>
      </c>
      <c r="HO38">
        <f t="shared" si="46"/>
        <v>-1.8226267850870873E-3</v>
      </c>
      <c r="HP38">
        <f t="shared" si="64"/>
        <v>1.6791710301054783E-2</v>
      </c>
      <c r="HQ38">
        <f t="shared" si="58"/>
        <v>5.0286034631654786E-4</v>
      </c>
      <c r="HR38">
        <f t="shared" si="54"/>
        <v>5.1356931647534628E-3</v>
      </c>
      <c r="HS38">
        <f t="shared" si="55"/>
        <v>-3.5161491776395507E-3</v>
      </c>
      <c r="HT38">
        <f t="shared" si="59"/>
        <v>9.4139928535096687E-3</v>
      </c>
      <c r="HU38">
        <f t="shared" si="33"/>
        <v>1.2088039654414432E-2</v>
      </c>
      <c r="HV38">
        <f t="shared" si="60"/>
        <v>0.66831225117588999</v>
      </c>
    </row>
    <row r="39" spans="1:230" ht="15.75" x14ac:dyDescent="0.25">
      <c r="A39" t="s">
        <v>399</v>
      </c>
      <c r="B39">
        <v>1.0359701379999999</v>
      </c>
      <c r="C39">
        <v>103.1382069</v>
      </c>
      <c r="D39">
        <v>1491258.44100784</v>
      </c>
      <c r="E39">
        <v>836731.53347146697</v>
      </c>
      <c r="F39">
        <v>319993.53450063302</v>
      </c>
      <c r="G39">
        <v>291125.59176768298</v>
      </c>
      <c r="H39">
        <v>739964.171570112</v>
      </c>
      <c r="I39">
        <v>111405.37023024001</v>
      </c>
      <c r="J39">
        <f t="shared" si="7"/>
        <v>6642.0870918595565</v>
      </c>
      <c r="K39">
        <f>1/'Bond Portfolio data'!AP111</f>
        <v>0.91531505144070591</v>
      </c>
      <c r="M39">
        <v>534959.4</v>
      </c>
      <c r="N39">
        <v>284971.5</v>
      </c>
      <c r="O39">
        <v>156469.9</v>
      </c>
      <c r="P39">
        <v>83095.199999999997</v>
      </c>
      <c r="Q39">
        <v>55192</v>
      </c>
      <c r="R39">
        <v>52698</v>
      </c>
      <c r="S39">
        <v>49734.7</v>
      </c>
      <c r="T39">
        <f t="shared" si="8"/>
        <v>0.94376826445026374</v>
      </c>
      <c r="U39">
        <v>115.5008</v>
      </c>
      <c r="V39">
        <v>89.237399999999994</v>
      </c>
      <c r="W39">
        <f t="shared" si="9"/>
        <v>94.376826445026367</v>
      </c>
      <c r="X39">
        <v>455455.9</v>
      </c>
      <c r="Y39">
        <v>256302.6</v>
      </c>
      <c r="Z39">
        <v>128093.7</v>
      </c>
      <c r="AA39">
        <v>77006.399999999994</v>
      </c>
      <c r="AB39">
        <v>279352.59999999998</v>
      </c>
      <c r="AC39">
        <v>26.28</v>
      </c>
      <c r="AD39">
        <v>6232</v>
      </c>
      <c r="AE39">
        <f t="shared" si="42"/>
        <v>1.705689249574543</v>
      </c>
      <c r="AF39">
        <f t="shared" si="43"/>
        <v>163776.96000000002</v>
      </c>
      <c r="AG39">
        <f>'Bond Portfolio data'!AX111</f>
        <v>117.94</v>
      </c>
      <c r="AI39">
        <v>8.0198243582052395</v>
      </c>
      <c r="AJ39">
        <v>3788.3325977220102</v>
      </c>
      <c r="AK39">
        <v>6.87329839089755</v>
      </c>
      <c r="AL39">
        <v>6.3175797365355804</v>
      </c>
      <c r="AM39">
        <v>0.66502196860804197</v>
      </c>
      <c r="AN39">
        <v>0.95361868247781201</v>
      </c>
      <c r="AO39">
        <f t="shared" si="56"/>
        <v>-0.38758331800225743</v>
      </c>
      <c r="AP39">
        <v>695.02392410141204</v>
      </c>
      <c r="AQ39">
        <f>'Bond Portfolio data'!BG111/100</f>
        <v>8.289299999999999</v>
      </c>
      <c r="AR39">
        <v>272.11263263923001</v>
      </c>
      <c r="AS39">
        <f t="shared" si="47"/>
        <v>409.17841136705482</v>
      </c>
      <c r="AU39">
        <v>78.332099999999997</v>
      </c>
      <c r="AV39">
        <v>83.393799999999999</v>
      </c>
      <c r="AW39">
        <v>1218239.2</v>
      </c>
      <c r="AX39">
        <v>752434.51</v>
      </c>
      <c r="AY39">
        <v>216517.35</v>
      </c>
      <c r="AZ39">
        <v>236767.45</v>
      </c>
      <c r="BA39">
        <v>109768</v>
      </c>
      <c r="BB39">
        <v>880.2</v>
      </c>
      <c r="BC39">
        <f t="shared" si="67"/>
        <v>9.5929246849492245</v>
      </c>
      <c r="BD39">
        <f>'Bond Portfolio data'!BP111</f>
        <v>0.61570000000000003</v>
      </c>
      <c r="BF39">
        <v>909568</v>
      </c>
      <c r="BG39">
        <v>505192</v>
      </c>
      <c r="BH39">
        <v>159804</v>
      </c>
      <c r="BI39">
        <v>180576</v>
      </c>
      <c r="BJ39">
        <v>347312</v>
      </c>
      <c r="BK39">
        <v>334028</v>
      </c>
      <c r="BL39">
        <v>78.5</v>
      </c>
      <c r="BM39">
        <v>104.8</v>
      </c>
      <c r="BN39">
        <v>1158766</v>
      </c>
      <c r="BO39">
        <v>595742</v>
      </c>
      <c r="BP39">
        <v>227679</v>
      </c>
      <c r="BQ39">
        <v>239126</v>
      </c>
      <c r="BR39">
        <v>70.828000000000003</v>
      </c>
      <c r="BS39">
        <v>84.938999999999993</v>
      </c>
      <c r="BT39">
        <f>'Bond Portfolio data'!BX111</f>
        <v>1.3847</v>
      </c>
      <c r="BV39">
        <v>575008</v>
      </c>
      <c r="BW39">
        <v>333356</v>
      </c>
      <c r="BX39">
        <v>141036</v>
      </c>
      <c r="BY39">
        <v>103100</v>
      </c>
      <c r="BZ39">
        <v>114384</v>
      </c>
      <c r="CA39">
        <v>113548</v>
      </c>
      <c r="CB39">
        <v>64.088800000000006</v>
      </c>
      <c r="CC39">
        <v>105.5718</v>
      </c>
      <c r="CD39">
        <v>897204.54</v>
      </c>
      <c r="CE39">
        <v>460066.74</v>
      </c>
      <c r="CF39">
        <v>181037.39</v>
      </c>
      <c r="CG39">
        <v>164292.9</v>
      </c>
      <c r="CH39">
        <v>71046</v>
      </c>
      <c r="CI39">
        <v>76.400000000000006</v>
      </c>
      <c r="CJ39">
        <f t="shared" si="44"/>
        <v>929.92146596858629</v>
      </c>
      <c r="CK39">
        <f>1/'Bond Portfolio data'!CG111</f>
        <v>1.3590649633052461</v>
      </c>
      <c r="CM39">
        <v>1145132</v>
      </c>
      <c r="CN39">
        <v>536104</v>
      </c>
      <c r="CO39">
        <v>276288</v>
      </c>
      <c r="CP39">
        <v>230624</v>
      </c>
      <c r="CQ39">
        <v>477556</v>
      </c>
      <c r="CR39">
        <v>380000</v>
      </c>
      <c r="CS39">
        <v>55.677900000000001</v>
      </c>
      <c r="CT39">
        <v>82.053200000000004</v>
      </c>
      <c r="CU39">
        <v>2056706.77</v>
      </c>
      <c r="CV39">
        <v>704848.54</v>
      </c>
      <c r="CW39">
        <v>397603.85</v>
      </c>
      <c r="CX39">
        <v>401839.41</v>
      </c>
      <c r="CY39">
        <v>129178</v>
      </c>
      <c r="CZ39">
        <v>736075.63</v>
      </c>
      <c r="DA39">
        <f t="shared" si="62"/>
        <v>0.17549555335774394</v>
      </c>
      <c r="DB39">
        <v>56</v>
      </c>
      <c r="DC39">
        <v>2202.3200000000002</v>
      </c>
      <c r="DD39">
        <v>824000</v>
      </c>
      <c r="DE39">
        <f>'Bond Portfolio data'!CP111</f>
        <v>7.4585999999999997</v>
      </c>
      <c r="DG39">
        <v>80.604200000000006</v>
      </c>
      <c r="DH39">
        <f t="shared" si="10"/>
        <v>82.348375270491829</v>
      </c>
      <c r="DI39">
        <v>677880</v>
      </c>
      <c r="DJ39">
        <v>823185.64</v>
      </c>
      <c r="DK39">
        <v>2518941.2400000002</v>
      </c>
      <c r="DL39">
        <v>1161851.79</v>
      </c>
      <c r="DM39">
        <v>507729.25</v>
      </c>
      <c r="DN39">
        <v>779650.23</v>
      </c>
      <c r="DO39">
        <v>232323.22</v>
      </c>
      <c r="DP39">
        <v>40042.58</v>
      </c>
      <c r="DQ39">
        <f t="shared" si="11"/>
        <v>5801.9043727951594</v>
      </c>
      <c r="DR39">
        <f>'Bond Portfolio data'!CY111</f>
        <v>7.8371000000000004</v>
      </c>
      <c r="DT39">
        <v>418735.78</v>
      </c>
      <c r="DU39">
        <v>246699.64</v>
      </c>
      <c r="DV39">
        <v>100132.99</v>
      </c>
      <c r="DW39">
        <v>46520.47</v>
      </c>
      <c r="DX39">
        <v>197095.08</v>
      </c>
      <c r="DY39">
        <v>175900.88</v>
      </c>
      <c r="DZ39">
        <v>89.775899999999993</v>
      </c>
      <c r="EA39">
        <v>85.838099999999997</v>
      </c>
      <c r="EB39">
        <v>466397.31</v>
      </c>
      <c r="EC39">
        <v>270488.39</v>
      </c>
      <c r="ED39">
        <v>107465.97</v>
      </c>
      <c r="EE39">
        <v>56404.59</v>
      </c>
      <c r="EF39">
        <v>58989.49</v>
      </c>
      <c r="EG39">
        <v>3957.78</v>
      </c>
      <c r="EH39">
        <f t="shared" si="39"/>
        <v>14904.691518982863</v>
      </c>
      <c r="EI39">
        <f>'Bond Portfolio data'!DI111</f>
        <v>1.4888999999999999</v>
      </c>
      <c r="EK39">
        <v>4.3233329999999999</v>
      </c>
      <c r="EL39">
        <v>6.85</v>
      </c>
      <c r="EM39">
        <v>0.5</v>
      </c>
      <c r="EN39">
        <v>3.5</v>
      </c>
      <c r="EO39">
        <v>4.95</v>
      </c>
      <c r="EP39">
        <v>9</v>
      </c>
      <c r="EQ39">
        <v>3.99</v>
      </c>
      <c r="ER39">
        <v>1.2</v>
      </c>
      <c r="ES39" s="42">
        <v>4.1100000000000003</v>
      </c>
      <c r="ET39" s="1">
        <f t="shared" si="68"/>
        <v>3.8626373697583962</v>
      </c>
      <c r="EV39">
        <v>5.81</v>
      </c>
      <c r="EW39">
        <v>6.99</v>
      </c>
      <c r="EX39">
        <v>2.36</v>
      </c>
      <c r="EY39">
        <v>5.94</v>
      </c>
      <c r="EZ39">
        <v>6.53</v>
      </c>
      <c r="FA39">
        <v>10.08</v>
      </c>
      <c r="FB39">
        <v>5.97</v>
      </c>
      <c r="FC39">
        <v>3.39</v>
      </c>
      <c r="FD39">
        <v>6.43</v>
      </c>
      <c r="FE39" s="1">
        <f t="shared" si="69"/>
        <v>5.3597038727925348</v>
      </c>
      <c r="GF39" s="94">
        <f>GF38/$GO$38</f>
        <v>0.45370030768914632</v>
      </c>
      <c r="GG39" s="94">
        <f t="shared" ref="GG39:GN39" si="81">GG38/$GO$38</f>
        <v>0.25449848208321019</v>
      </c>
      <c r="GH39" s="94">
        <f t="shared" si="81"/>
        <v>7.4767619118269055E-2</v>
      </c>
      <c r="GI39" s="94">
        <f t="shared" si="81"/>
        <v>9.8325587795306327E-2</v>
      </c>
      <c r="GJ39" s="94">
        <f t="shared" si="81"/>
        <v>4.4962810159239711E-2</v>
      </c>
      <c r="GK39" s="94">
        <f t="shared" si="81"/>
        <v>2.6921944232188154E-2</v>
      </c>
      <c r="GL39" s="94">
        <f t="shared" si="81"/>
        <v>1.1078946504708287E-2</v>
      </c>
      <c r="GM39" s="94">
        <f t="shared" si="81"/>
        <v>1.7085961838455902E-2</v>
      </c>
      <c r="GN39" s="94">
        <f t="shared" si="81"/>
        <v>1.865834057947599E-2</v>
      </c>
      <c r="GO39" s="95">
        <f>SUM(GF39:GN39)</f>
        <v>1</v>
      </c>
      <c r="GT39">
        <f t="shared" si="48"/>
        <v>0.74137578177243679</v>
      </c>
      <c r="GU39">
        <f t="shared" si="45"/>
        <v>0.52426705417266106</v>
      </c>
      <c r="GV39">
        <f t="shared" si="63"/>
        <v>0.10427213688538441</v>
      </c>
      <c r="GW39">
        <f t="shared" si="49"/>
        <v>0.35452936026084375</v>
      </c>
      <c r="GX39">
        <f t="shared" si="50"/>
        <v>0.39128359154081305</v>
      </c>
      <c r="GY39">
        <f t="shared" si="51"/>
        <v>-4.3661609611010066E-2</v>
      </c>
      <c r="GZ39">
        <f t="shared" si="52"/>
        <v>0.58727715016489179</v>
      </c>
      <c r="HA39">
        <f t="shared" si="72"/>
        <v>2.0502001554827642</v>
      </c>
      <c r="HB39">
        <f t="shared" si="53"/>
        <v>6.3476764041905026E-2</v>
      </c>
      <c r="HD39">
        <f t="shared" si="73"/>
        <v>0.68312694966025433</v>
      </c>
      <c r="HE39">
        <f t="shared" si="74"/>
        <v>0.5055050872144573</v>
      </c>
      <c r="HF39">
        <f t="shared" si="75"/>
        <v>0.49037680955491009</v>
      </c>
      <c r="HG39">
        <f t="shared" si="76"/>
        <v>0.35792765215459915</v>
      </c>
      <c r="HH39">
        <f t="shared" si="77"/>
        <v>0.3725620010367181</v>
      </c>
      <c r="HI39">
        <f t="shared" si="78"/>
        <v>-1.5869448602771188E-2</v>
      </c>
      <c r="HJ39">
        <f t="shared" si="40"/>
        <v>0.57026442658515397</v>
      </c>
      <c r="HK39">
        <f t="shared" si="79"/>
        <v>2.2199693222308174</v>
      </c>
      <c r="HL39">
        <f t="shared" si="80"/>
        <v>0.1531719929819664</v>
      </c>
      <c r="HN39">
        <f t="shared" si="57"/>
        <v>7.4137578177243682E-3</v>
      </c>
      <c r="HO39">
        <f t="shared" si="46"/>
        <v>5.2426705417266102E-3</v>
      </c>
      <c r="HP39">
        <f t="shared" si="64"/>
        <v>1.0427213688538441E-3</v>
      </c>
      <c r="HQ39">
        <f t="shared" si="58"/>
        <v>3.5452936026084377E-3</v>
      </c>
      <c r="HR39">
        <f t="shared" si="54"/>
        <v>3.7256200103671809E-3</v>
      </c>
      <c r="HS39">
        <f t="shared" si="55"/>
        <v>-1.5869448602771189E-4</v>
      </c>
      <c r="HT39">
        <f t="shared" si="59"/>
        <v>5.8727715016489183E-3</v>
      </c>
      <c r="HU39">
        <f t="shared" si="33"/>
        <v>2.0502001554827641E-2</v>
      </c>
      <c r="HV39">
        <f t="shared" si="60"/>
        <v>6.3476764041905026E-2</v>
      </c>
    </row>
    <row r="40" spans="1:230" ht="15.75" x14ac:dyDescent="0.25">
      <c r="A40" t="s">
        <v>400</v>
      </c>
      <c r="B40">
        <v>1.0406865869999999</v>
      </c>
      <c r="C40">
        <v>102.9159277</v>
      </c>
      <c r="D40">
        <v>1507867.48690325</v>
      </c>
      <c r="E40">
        <v>846465.751468856</v>
      </c>
      <c r="F40">
        <v>326287.77466542501</v>
      </c>
      <c r="G40">
        <v>290033.30967536598</v>
      </c>
      <c r="H40">
        <v>746274.218578459</v>
      </c>
      <c r="I40">
        <v>111814.94870081</v>
      </c>
      <c r="J40">
        <f t="shared" si="7"/>
        <v>6674.1900546349116</v>
      </c>
      <c r="K40">
        <f>1/'Bond Portfolio data'!AP112</f>
        <v>0.88987209868325634</v>
      </c>
      <c r="M40">
        <v>536609.9</v>
      </c>
      <c r="N40">
        <v>284697.3</v>
      </c>
      <c r="O40">
        <v>154935.6</v>
      </c>
      <c r="P40">
        <v>83869.8</v>
      </c>
      <c r="Q40">
        <v>58321.1</v>
      </c>
      <c r="R40">
        <v>51598.62</v>
      </c>
      <c r="S40">
        <v>49675.1</v>
      </c>
      <c r="T40">
        <f t="shared" si="8"/>
        <v>0.96272148363657783</v>
      </c>
      <c r="U40">
        <v>115.5736</v>
      </c>
      <c r="V40">
        <v>91.029899999999998</v>
      </c>
      <c r="W40">
        <f t="shared" si="9"/>
        <v>96.272148363657777</v>
      </c>
      <c r="X40">
        <v>456567.7</v>
      </c>
      <c r="Y40">
        <v>256528.8</v>
      </c>
      <c r="Z40">
        <v>126051.9</v>
      </c>
      <c r="AA40">
        <v>77437.399999999994</v>
      </c>
      <c r="AB40">
        <v>278827.3</v>
      </c>
      <c r="AC40">
        <v>25.61</v>
      </c>
      <c r="AD40">
        <v>6226</v>
      </c>
      <c r="AE40">
        <f t="shared" si="42"/>
        <v>1.7487051880156939</v>
      </c>
      <c r="AF40">
        <f t="shared" si="43"/>
        <v>159447.85999999999</v>
      </c>
      <c r="AG40">
        <f>'Bond Portfolio data'!AX112</f>
        <v>125.24</v>
      </c>
      <c r="AI40">
        <v>8.0417230720407602</v>
      </c>
      <c r="AJ40">
        <v>3667.28885230164</v>
      </c>
      <c r="AK40">
        <v>6.8861708767209802</v>
      </c>
      <c r="AL40">
        <v>6.4334904750550397</v>
      </c>
      <c r="AM40">
        <v>0.66513577274750801</v>
      </c>
      <c r="AN40">
        <v>0.95052013968568205</v>
      </c>
      <c r="AO40">
        <f t="shared" si="56"/>
        <v>-1.1247723491901076</v>
      </c>
      <c r="AP40">
        <v>697.14752681243397</v>
      </c>
      <c r="AQ40">
        <f>'Bond Portfolio data'!BG112/100</f>
        <v>8.2814999999999994</v>
      </c>
      <c r="AR40">
        <v>282.97035672409902</v>
      </c>
      <c r="AS40">
        <f t="shared" si="47"/>
        <v>425.43247306519072</v>
      </c>
      <c r="AU40">
        <v>77.112700000000004</v>
      </c>
      <c r="AV40">
        <v>82.979500000000002</v>
      </c>
      <c r="AW40">
        <v>1233825.54</v>
      </c>
      <c r="AX40">
        <v>756446.3</v>
      </c>
      <c r="AY40">
        <v>221774.61</v>
      </c>
      <c r="AZ40">
        <v>243030.03</v>
      </c>
      <c r="BA40">
        <v>111103</v>
      </c>
      <c r="BB40">
        <v>879.8</v>
      </c>
      <c r="BC40">
        <f t="shared" si="67"/>
        <v>9.7140084284889934</v>
      </c>
      <c r="BD40">
        <f>'Bond Portfolio data'!BP112</f>
        <v>0.60240000000000005</v>
      </c>
      <c r="BF40">
        <v>920876</v>
      </c>
      <c r="BG40">
        <v>511604</v>
      </c>
      <c r="BH40">
        <v>162872</v>
      </c>
      <c r="BI40">
        <v>180916</v>
      </c>
      <c r="BJ40">
        <v>355860</v>
      </c>
      <c r="BK40">
        <v>343064</v>
      </c>
      <c r="BL40">
        <v>78.7</v>
      </c>
      <c r="BM40">
        <v>106</v>
      </c>
      <c r="BN40">
        <v>1169872</v>
      </c>
      <c r="BO40">
        <v>599918</v>
      </c>
      <c r="BP40">
        <v>229885</v>
      </c>
      <c r="BQ40">
        <v>239078</v>
      </c>
      <c r="BR40">
        <v>70.915000000000006</v>
      </c>
      <c r="BS40">
        <v>85.757999999999996</v>
      </c>
      <c r="BT40">
        <f>'Bond Portfolio data'!BX112</f>
        <v>1.4089</v>
      </c>
      <c r="BV40">
        <v>590516</v>
      </c>
      <c r="BW40">
        <v>339108</v>
      </c>
      <c r="BX40">
        <v>148036</v>
      </c>
      <c r="BY40">
        <v>104508</v>
      </c>
      <c r="BZ40">
        <v>115716</v>
      </c>
      <c r="CA40">
        <v>117524</v>
      </c>
      <c r="CB40">
        <v>64.872799999999998</v>
      </c>
      <c r="CC40">
        <v>109.54810000000001</v>
      </c>
      <c r="CD40">
        <v>910268.04</v>
      </c>
      <c r="CE40">
        <v>465715.02</v>
      </c>
      <c r="CF40">
        <v>189755.45</v>
      </c>
      <c r="CG40">
        <v>166071.54999999999</v>
      </c>
      <c r="CH40">
        <v>71861</v>
      </c>
      <c r="CI40">
        <v>77</v>
      </c>
      <c r="CJ40">
        <f t="shared" si="44"/>
        <v>933.25974025974028</v>
      </c>
      <c r="CK40">
        <f>1/'Bond Portfolio data'!CG112</f>
        <v>1.4427932477276004</v>
      </c>
      <c r="CM40">
        <v>1166980</v>
      </c>
      <c r="CN40">
        <v>548324</v>
      </c>
      <c r="CO40">
        <v>278676</v>
      </c>
      <c r="CP40">
        <v>236472</v>
      </c>
      <c r="CQ40">
        <v>462212</v>
      </c>
      <c r="CR40">
        <v>385008</v>
      </c>
      <c r="CS40">
        <v>55.9497</v>
      </c>
      <c r="CT40">
        <v>82.051599999999993</v>
      </c>
      <c r="CU40">
        <v>2085765.48</v>
      </c>
      <c r="CV40">
        <v>713553.29</v>
      </c>
      <c r="CW40">
        <v>407214.3</v>
      </c>
      <c r="CX40">
        <v>407746.2</v>
      </c>
      <c r="CY40">
        <v>132181</v>
      </c>
      <c r="CZ40">
        <v>737883.37</v>
      </c>
      <c r="DA40">
        <f t="shared" si="62"/>
        <v>0.1791353557676737</v>
      </c>
      <c r="DB40">
        <v>56.3</v>
      </c>
      <c r="DC40">
        <v>2216.4499999999998</v>
      </c>
      <c r="DD40">
        <v>826000</v>
      </c>
      <c r="DE40">
        <f>'Bond Portfolio data'!CP112</f>
        <v>7.1265999999999998</v>
      </c>
      <c r="DG40">
        <v>81.148899999999998</v>
      </c>
      <c r="DH40">
        <f t="shared" si="10"/>
        <v>81.696741968710029</v>
      </c>
      <c r="DI40">
        <v>696612</v>
      </c>
      <c r="DJ40">
        <v>852680.27</v>
      </c>
      <c r="DK40">
        <v>2561518.42</v>
      </c>
      <c r="DL40">
        <v>1170901.1000000001</v>
      </c>
      <c r="DM40">
        <v>523669.13</v>
      </c>
      <c r="DN40">
        <v>777861.4</v>
      </c>
      <c r="DO40">
        <v>231634.57</v>
      </c>
      <c r="DP40">
        <v>40032.769999999997</v>
      </c>
      <c r="DQ40">
        <f t="shared" si="11"/>
        <v>5786.1239679392665</v>
      </c>
      <c r="DR40">
        <f>'Bond Portfolio data'!CY112</f>
        <v>7.6355000000000004</v>
      </c>
      <c r="DT40">
        <v>422934.49</v>
      </c>
      <c r="DU40">
        <v>249463.94</v>
      </c>
      <c r="DV40">
        <v>102250.03</v>
      </c>
      <c r="DW40">
        <v>46589.07</v>
      </c>
      <c r="DX40">
        <v>203963.78</v>
      </c>
      <c r="DY40">
        <v>176107.94</v>
      </c>
      <c r="DZ40">
        <v>89.801199999999994</v>
      </c>
      <c r="EA40">
        <v>83.261300000000006</v>
      </c>
      <c r="EB40">
        <v>471013.57</v>
      </c>
      <c r="EC40">
        <v>273114.5</v>
      </c>
      <c r="ED40">
        <v>109965.85</v>
      </c>
      <c r="EE40">
        <v>56508.22</v>
      </c>
      <c r="EF40">
        <v>59032.62</v>
      </c>
      <c r="EG40">
        <v>3974.61</v>
      </c>
      <c r="EH40">
        <f t="shared" si="39"/>
        <v>14852.430804531765</v>
      </c>
      <c r="EI40">
        <f>'Bond Portfolio data'!DI112</f>
        <v>1.4327000000000001</v>
      </c>
      <c r="EK40">
        <v>4.4333330000000002</v>
      </c>
      <c r="EL40">
        <v>7.05</v>
      </c>
      <c r="EM40">
        <v>0.5</v>
      </c>
      <c r="EN40">
        <v>4.08</v>
      </c>
      <c r="EO40">
        <v>4.95</v>
      </c>
      <c r="EP40">
        <v>8.5500000000000007</v>
      </c>
      <c r="EQ40">
        <v>3.93</v>
      </c>
      <c r="ER40">
        <v>1.28</v>
      </c>
      <c r="ES40" s="42">
        <v>4.32</v>
      </c>
      <c r="ET40" s="1">
        <f t="shared" si="68"/>
        <v>3.9290585048945532</v>
      </c>
      <c r="EV40">
        <v>5.6</v>
      </c>
      <c r="EW40">
        <v>6.5</v>
      </c>
      <c r="EX40">
        <v>1.96</v>
      </c>
      <c r="EY40">
        <v>5.59</v>
      </c>
      <c r="EZ40">
        <v>6.12</v>
      </c>
      <c r="FA40">
        <v>8.64</v>
      </c>
      <c r="FB40">
        <v>5.66</v>
      </c>
      <c r="FC40">
        <v>3.08</v>
      </c>
      <c r="FD40">
        <v>6.18</v>
      </c>
      <c r="FE40" s="1">
        <f t="shared" si="69"/>
        <v>4.9665174756478825</v>
      </c>
      <c r="GT40">
        <f t="shared" si="48"/>
        <v>0.99766611487084023</v>
      </c>
      <c r="GU40">
        <f t="shared" si="45"/>
        <v>0.80489314498616238</v>
      </c>
      <c r="GV40">
        <f t="shared" si="63"/>
        <v>1.8695114937223696</v>
      </c>
      <c r="GW40">
        <f t="shared" si="49"/>
        <v>-0.418136731719848</v>
      </c>
      <c r="GX40">
        <f t="shared" si="50"/>
        <v>0.13073740516287255</v>
      </c>
      <c r="GY40">
        <f t="shared" si="51"/>
        <v>0.3553444067616921</v>
      </c>
      <c r="GZ40">
        <f t="shared" si="52"/>
        <v>0.75985858399785777</v>
      </c>
      <c r="HA40">
        <f t="shared" si="72"/>
        <v>9.9729009863348123E-2</v>
      </c>
      <c r="HB40">
        <f t="shared" si="53"/>
        <v>0.56320399662274301</v>
      </c>
      <c r="HD40">
        <f t="shared" si="73"/>
        <v>0.901324534872738</v>
      </c>
      <c r="HE40">
        <f t="shared" si="74"/>
        <v>0.76591421562189366</v>
      </c>
      <c r="HF40">
        <f t="shared" si="75"/>
        <v>1.0839163430841294</v>
      </c>
      <c r="HG40">
        <f t="shared" si="76"/>
        <v>-0.47657939344144024</v>
      </c>
      <c r="HH40">
        <f t="shared" si="77"/>
        <v>0.13991947435884086</v>
      </c>
      <c r="HI40">
        <f t="shared" si="78"/>
        <v>0.47495198659381005</v>
      </c>
      <c r="HJ40">
        <f t="shared" si="40"/>
        <v>1.083677862863736</v>
      </c>
      <c r="HK40">
        <f t="shared" si="79"/>
        <v>0.1153956006599664</v>
      </c>
      <c r="HL40">
        <f t="shared" si="80"/>
        <v>0.29392294947620368</v>
      </c>
      <c r="HN40">
        <f t="shared" si="57"/>
        <v>9.9766611487084027E-3</v>
      </c>
      <c r="HO40">
        <f t="shared" si="46"/>
        <v>8.0489314498616241E-3</v>
      </c>
      <c r="HP40">
        <f t="shared" si="64"/>
        <v>1.8695114937223697E-2</v>
      </c>
      <c r="HQ40">
        <f t="shared" si="58"/>
        <v>-4.1813673171984802E-3</v>
      </c>
      <c r="HR40">
        <f t="shared" si="54"/>
        <v>1.3991947435884086E-3</v>
      </c>
      <c r="HS40">
        <f t="shared" si="55"/>
        <v>4.7495198659381005E-3</v>
      </c>
      <c r="HT40">
        <f t="shared" si="59"/>
        <v>7.5985858399785777E-3</v>
      </c>
      <c r="HU40">
        <f t="shared" si="33"/>
        <v>9.9729009863348123E-4</v>
      </c>
      <c r="HV40">
        <f t="shared" si="60"/>
        <v>0.56320399662274301</v>
      </c>
    </row>
    <row r="41" spans="1:230" ht="15.75" x14ac:dyDescent="0.25">
      <c r="A41" t="s">
        <v>401</v>
      </c>
      <c r="B41">
        <v>1.0437883160000001</v>
      </c>
      <c r="C41">
        <v>102.42105500000001</v>
      </c>
      <c r="D41">
        <v>1516949.26878335</v>
      </c>
      <c r="E41">
        <v>851988.20945071196</v>
      </c>
      <c r="F41">
        <v>333067.40289875102</v>
      </c>
      <c r="G41">
        <v>292983.84653819399</v>
      </c>
      <c r="H41">
        <v>749953.94163112598</v>
      </c>
      <c r="I41">
        <v>112516.85879634001</v>
      </c>
      <c r="J41">
        <f t="shared" si="7"/>
        <v>6665.2584301928691</v>
      </c>
      <c r="K41">
        <f>1/'Bond Portfolio data'!AP113</f>
        <v>0.92010456068227597</v>
      </c>
      <c r="M41">
        <v>528874.1</v>
      </c>
      <c r="N41">
        <v>282801.90000000002</v>
      </c>
      <c r="O41">
        <v>150276.4</v>
      </c>
      <c r="P41">
        <v>83824.899999999994</v>
      </c>
      <c r="Q41">
        <v>56778.8</v>
      </c>
      <c r="R41">
        <v>51220.97</v>
      </c>
      <c r="S41">
        <v>48222.1</v>
      </c>
      <c r="T41">
        <f t="shared" si="8"/>
        <v>0.94145229971240285</v>
      </c>
      <c r="U41">
        <v>115.5304</v>
      </c>
      <c r="V41">
        <v>89.018500000000003</v>
      </c>
      <c r="W41">
        <f t="shared" si="9"/>
        <v>94.145229971240283</v>
      </c>
      <c r="X41">
        <v>450160.2</v>
      </c>
      <c r="Y41">
        <v>255128.7</v>
      </c>
      <c r="Z41">
        <v>121002.1</v>
      </c>
      <c r="AA41">
        <v>77285.2</v>
      </c>
      <c r="AB41">
        <v>277388.90000000002</v>
      </c>
      <c r="AC41">
        <v>25.97</v>
      </c>
      <c r="AD41">
        <v>6229</v>
      </c>
      <c r="AE41">
        <f t="shared" si="42"/>
        <v>1.7147420492655092</v>
      </c>
      <c r="AF41">
        <f t="shared" si="43"/>
        <v>161767.13</v>
      </c>
      <c r="AG41">
        <f>'Bond Portfolio data'!AX113</f>
        <v>128.05000000000001</v>
      </c>
      <c r="AI41">
        <v>8.0537933796328307</v>
      </c>
      <c r="AJ41">
        <v>3896.1972371993502</v>
      </c>
      <c r="AK41">
        <v>6.9057311258627303</v>
      </c>
      <c r="AL41">
        <v>6.4094128997105804</v>
      </c>
      <c r="AM41">
        <v>0.66175874150203895</v>
      </c>
      <c r="AN41">
        <v>0.94810174694121896</v>
      </c>
      <c r="AO41">
        <f t="shared" si="56"/>
        <v>0.33852377944758638</v>
      </c>
      <c r="AP41">
        <v>699.23116518771303</v>
      </c>
      <c r="AQ41">
        <f>'Bond Portfolio data'!BG113/100</f>
        <v>8.2790999999999997</v>
      </c>
      <c r="AR41">
        <v>293.545069291998</v>
      </c>
      <c r="AS41">
        <f t="shared" si="47"/>
        <v>443.58321376415631</v>
      </c>
      <c r="AU41">
        <v>77.750699999999995</v>
      </c>
      <c r="AV41">
        <v>80.004999999999995</v>
      </c>
      <c r="AW41">
        <v>1240961.22</v>
      </c>
      <c r="AX41">
        <v>765566.36</v>
      </c>
      <c r="AY41">
        <v>225986.45</v>
      </c>
      <c r="AZ41">
        <v>243829.18</v>
      </c>
      <c r="BA41">
        <v>112625</v>
      </c>
      <c r="BB41">
        <v>884.1</v>
      </c>
      <c r="BC41">
        <f t="shared" si="67"/>
        <v>9.7991873526315327</v>
      </c>
      <c r="BD41">
        <f>'Bond Portfolio data'!BP113</f>
        <v>0.60760000000000003</v>
      </c>
      <c r="BF41">
        <v>931392</v>
      </c>
      <c r="BG41">
        <v>512908</v>
      </c>
      <c r="BH41">
        <v>164104</v>
      </c>
      <c r="BI41">
        <v>185940</v>
      </c>
      <c r="BJ41">
        <v>361676</v>
      </c>
      <c r="BK41">
        <v>348056</v>
      </c>
      <c r="BL41">
        <v>78.5</v>
      </c>
      <c r="BM41">
        <v>106.2</v>
      </c>
      <c r="BN41">
        <v>1186276</v>
      </c>
      <c r="BO41">
        <v>600512</v>
      </c>
      <c r="BP41">
        <v>229410</v>
      </c>
      <c r="BQ41">
        <v>245509</v>
      </c>
      <c r="BR41">
        <v>72.322000000000003</v>
      </c>
      <c r="BS41">
        <v>85.144000000000005</v>
      </c>
      <c r="BT41">
        <f>'Bond Portfolio data'!BX113</f>
        <v>1.4301999999999999</v>
      </c>
      <c r="BV41">
        <v>594424</v>
      </c>
      <c r="BW41">
        <v>341244</v>
      </c>
      <c r="BX41">
        <v>153492</v>
      </c>
      <c r="BY41">
        <v>102532</v>
      </c>
      <c r="BZ41">
        <v>113204</v>
      </c>
      <c r="CA41">
        <v>123508</v>
      </c>
      <c r="CB41">
        <v>65.045100000000005</v>
      </c>
      <c r="CC41">
        <v>110.2803</v>
      </c>
      <c r="CD41">
        <v>913864.3</v>
      </c>
      <c r="CE41">
        <v>466470.77</v>
      </c>
      <c r="CF41">
        <v>188013.36</v>
      </c>
      <c r="CG41">
        <v>163706.12</v>
      </c>
      <c r="CH41">
        <v>72632</v>
      </c>
      <c r="CI41">
        <v>77.099999999999994</v>
      </c>
      <c r="CJ41">
        <f t="shared" si="44"/>
        <v>942.04928664072645</v>
      </c>
      <c r="CK41">
        <f>1/'Bond Portfolio data'!CG113</f>
        <v>1.5019525382997898</v>
      </c>
      <c r="CM41">
        <v>1146856</v>
      </c>
      <c r="CN41">
        <v>547944</v>
      </c>
      <c r="CO41">
        <v>303560</v>
      </c>
      <c r="CP41">
        <v>239956</v>
      </c>
      <c r="CQ41">
        <v>460772</v>
      </c>
      <c r="CR41">
        <v>408600</v>
      </c>
      <c r="CS41">
        <v>54.459499999999998</v>
      </c>
      <c r="CT41">
        <v>81.933700000000002</v>
      </c>
      <c r="CU41">
        <v>2105889.5499999998</v>
      </c>
      <c r="CV41">
        <v>711703.53</v>
      </c>
      <c r="CW41">
        <v>411753.84</v>
      </c>
      <c r="CX41">
        <v>410312.3</v>
      </c>
      <c r="CY41">
        <v>135228</v>
      </c>
      <c r="CZ41">
        <v>742804.66</v>
      </c>
      <c r="DA41">
        <f t="shared" si="62"/>
        <v>0.18205055417934507</v>
      </c>
      <c r="DB41">
        <v>56.6</v>
      </c>
      <c r="DC41">
        <v>2238.31</v>
      </c>
      <c r="DD41">
        <v>839000</v>
      </c>
      <c r="DE41">
        <f>'Bond Portfolio data'!CP113</f>
        <v>7.5397999999999996</v>
      </c>
      <c r="DG41">
        <v>81.0702</v>
      </c>
      <c r="DH41">
        <f t="shared" si="10"/>
        <v>81.764278014990168</v>
      </c>
      <c r="DI41">
        <v>731880</v>
      </c>
      <c r="DJ41">
        <v>895109.72</v>
      </c>
      <c r="DK41">
        <v>2567690.86</v>
      </c>
      <c r="DL41">
        <v>1179744.83</v>
      </c>
      <c r="DM41">
        <v>534858.14</v>
      </c>
      <c r="DN41">
        <v>787205.38</v>
      </c>
      <c r="DO41">
        <v>225132.66</v>
      </c>
      <c r="DP41">
        <v>40189.339999999997</v>
      </c>
      <c r="DQ41">
        <f t="shared" si="11"/>
        <v>5601.8003779111586</v>
      </c>
      <c r="DR41">
        <f>'Bond Portfolio data'!CY113</f>
        <v>8.0129000000000001</v>
      </c>
      <c r="DT41">
        <v>425182.07</v>
      </c>
      <c r="DU41">
        <v>249738.5</v>
      </c>
      <c r="DV41">
        <v>104254.45</v>
      </c>
      <c r="DW41">
        <v>46346.58</v>
      </c>
      <c r="DX41">
        <v>198569.51</v>
      </c>
      <c r="DY41">
        <v>183741.57</v>
      </c>
      <c r="DZ41">
        <v>89.782200000000003</v>
      </c>
      <c r="EA41">
        <v>83.965500000000006</v>
      </c>
      <c r="EB41">
        <v>473558.56</v>
      </c>
      <c r="EC41">
        <v>273275.25</v>
      </c>
      <c r="ED41">
        <v>112408.06</v>
      </c>
      <c r="EE41">
        <v>56119.18</v>
      </c>
      <c r="EF41">
        <v>59425.82</v>
      </c>
      <c r="EG41">
        <v>3989.62</v>
      </c>
      <c r="EH41">
        <f t="shared" si="39"/>
        <v>14895.107804753336</v>
      </c>
      <c r="EI41">
        <f>'Bond Portfolio data'!DI113</f>
        <v>1.4749000000000001</v>
      </c>
      <c r="EK41">
        <v>4.2033329999999998</v>
      </c>
      <c r="EL41">
        <v>6.93</v>
      </c>
      <c r="EM41">
        <v>0.5</v>
      </c>
      <c r="EN41">
        <v>4.83</v>
      </c>
      <c r="EO41">
        <v>4.97</v>
      </c>
      <c r="EP41">
        <v>7.83</v>
      </c>
      <c r="EQ41">
        <v>3.91</v>
      </c>
      <c r="ER41">
        <v>0.84</v>
      </c>
      <c r="ES41" s="42">
        <v>4.41</v>
      </c>
      <c r="ET41" s="1">
        <f t="shared" si="68"/>
        <v>3.7864427121099302</v>
      </c>
      <c r="EV41">
        <v>5.1166669999999996</v>
      </c>
      <c r="EW41">
        <v>6.05</v>
      </c>
      <c r="EX41">
        <v>1.94</v>
      </c>
      <c r="EY41">
        <v>5.41</v>
      </c>
      <c r="EZ41">
        <v>5.86</v>
      </c>
      <c r="FA41">
        <v>7.92</v>
      </c>
      <c r="FB41">
        <v>5.3</v>
      </c>
      <c r="FC41">
        <v>3.11</v>
      </c>
      <c r="FD41">
        <v>5.51</v>
      </c>
      <c r="FE41" s="1">
        <f t="shared" si="69"/>
        <v>4.6140906986317489</v>
      </c>
      <c r="GD41" s="68" t="s">
        <v>845</v>
      </c>
      <c r="GE41" s="68"/>
      <c r="GF41" s="68">
        <f>GF38/$GP$38</f>
        <v>0.4903636287099869</v>
      </c>
      <c r="GG41" s="68">
        <f>GG38/$GP$38</f>
        <v>0.27506439175926523</v>
      </c>
      <c r="GH41" s="68"/>
      <c r="GI41" s="68">
        <f t="shared" ref="GI41:GN41" si="82">GI38/$GP$38</f>
        <v>0.10627123501838932</v>
      </c>
      <c r="GJ41" s="68">
        <f t="shared" si="82"/>
        <v>4.8596234944123885E-2</v>
      </c>
      <c r="GK41" s="68">
        <f t="shared" si="82"/>
        <v>2.9097494627816627E-2</v>
      </c>
      <c r="GL41" s="68">
        <f t="shared" si="82"/>
        <v>1.1974231267338736E-2</v>
      </c>
      <c r="GM41" s="68">
        <f t="shared" si="82"/>
        <v>1.8466670851028003E-2</v>
      </c>
      <c r="GN41" s="68">
        <f t="shared" si="82"/>
        <v>2.0166112822051153E-2</v>
      </c>
      <c r="GT41">
        <f t="shared" si="48"/>
        <v>0.1577237009216011</v>
      </c>
      <c r="GU41">
        <f t="shared" si="45"/>
        <v>0.43973428254929364</v>
      </c>
      <c r="GV41">
        <f t="shared" si="63"/>
        <v>-4.7276265625894119E-2</v>
      </c>
      <c r="GW41">
        <f t="shared" si="49"/>
        <v>0.71744901184564802</v>
      </c>
      <c r="GX41">
        <f t="shared" si="50"/>
        <v>0.13220513369411263</v>
      </c>
      <c r="GY41">
        <f t="shared" si="51"/>
        <v>-1.0789288706841236</v>
      </c>
      <c r="GZ41">
        <f t="shared" si="52"/>
        <v>6.0140411294738197E-2</v>
      </c>
      <c r="HA41">
        <f t="shared" si="72"/>
        <v>2.5375318077295197</v>
      </c>
      <c r="HB41">
        <f t="shared" si="53"/>
        <v>0.84899291196754645</v>
      </c>
      <c r="HD41">
        <f t="shared" si="73"/>
        <v>7.2929662047570051E-2</v>
      </c>
      <c r="HE41">
        <f t="shared" si="74"/>
        <v>0.31720350783737505</v>
      </c>
      <c r="HF41">
        <f t="shared" si="75"/>
        <v>0.14347318077237758</v>
      </c>
      <c r="HG41">
        <f t="shared" si="76"/>
        <v>0.75130936547142269</v>
      </c>
      <c r="HH41">
        <f t="shared" si="77"/>
        <v>0.18402175726061859</v>
      </c>
      <c r="HI41">
        <f t="shared" si="78"/>
        <v>-1.1934725918649927</v>
      </c>
      <c r="HJ41">
        <f t="shared" si="40"/>
        <v>-0.42428823166003266</v>
      </c>
      <c r="HK41">
        <f t="shared" si="79"/>
        <v>2.7449308509631654</v>
      </c>
      <c r="HL41">
        <f t="shared" si="80"/>
        <v>0.57998396046537704</v>
      </c>
      <c r="HN41">
        <f t="shared" si="57"/>
        <v>1.577237009216011E-3</v>
      </c>
      <c r="HO41">
        <f t="shared" si="46"/>
        <v>4.3973428254929364E-3</v>
      </c>
      <c r="HP41">
        <f t="shared" si="64"/>
        <v>-4.7276265625894118E-4</v>
      </c>
      <c r="HQ41">
        <f t="shared" si="58"/>
        <v>7.1744901184564802E-3</v>
      </c>
      <c r="HR41">
        <f t="shared" si="54"/>
        <v>1.8402175726061859E-3</v>
      </c>
      <c r="HS41">
        <f t="shared" si="55"/>
        <v>-1.1934725918649927E-2</v>
      </c>
      <c r="HT41">
        <f t="shared" si="59"/>
        <v>6.0140411294738196E-4</v>
      </c>
      <c r="HU41">
        <f t="shared" si="33"/>
        <v>2.5375318077295195E-2</v>
      </c>
      <c r="HV41">
        <f t="shared" si="60"/>
        <v>0.84899291196754645</v>
      </c>
    </row>
    <row r="42" spans="1:230" ht="15.75" x14ac:dyDescent="0.25">
      <c r="A42" t="s">
        <v>402</v>
      </c>
      <c r="B42">
        <v>1.0506789089999999</v>
      </c>
      <c r="C42">
        <v>101.2156753</v>
      </c>
      <c r="D42">
        <v>1523450.9951264299</v>
      </c>
      <c r="E42">
        <v>857816.90689604403</v>
      </c>
      <c r="F42">
        <v>333767.61357074301</v>
      </c>
      <c r="G42">
        <v>294597.638488547</v>
      </c>
      <c r="H42">
        <v>758260.81985297799</v>
      </c>
      <c r="I42">
        <v>113152.20213131</v>
      </c>
      <c r="J42">
        <f t="shared" si="7"/>
        <v>6701.2466887125829</v>
      </c>
      <c r="K42">
        <f>1/'Bond Portfolio data'!AP114</f>
        <v>0.90867209386219272</v>
      </c>
      <c r="M42">
        <v>525888.5</v>
      </c>
      <c r="N42">
        <v>282180</v>
      </c>
      <c r="O42">
        <v>148030.20000000001</v>
      </c>
      <c r="P42">
        <v>83721.7</v>
      </c>
      <c r="Q42">
        <v>56590</v>
      </c>
      <c r="R42">
        <v>48935.78</v>
      </c>
      <c r="S42">
        <v>46465.599999999999</v>
      </c>
      <c r="T42">
        <f t="shared" si="8"/>
        <v>0.9495220061885189</v>
      </c>
      <c r="U42">
        <v>115.3635</v>
      </c>
      <c r="V42">
        <v>89.781300000000002</v>
      </c>
      <c r="W42">
        <f t="shared" si="9"/>
        <v>94.95220061885189</v>
      </c>
      <c r="X42">
        <v>448261.4</v>
      </c>
      <c r="Y42">
        <v>254801.6</v>
      </c>
      <c r="Z42">
        <v>118579.9</v>
      </c>
      <c r="AA42">
        <v>77939.399999999994</v>
      </c>
      <c r="AB42">
        <v>275611.8</v>
      </c>
      <c r="AC42">
        <v>25.8</v>
      </c>
      <c r="AD42">
        <v>6195</v>
      </c>
      <c r="AE42">
        <f t="shared" si="42"/>
        <v>1.7243951423691275</v>
      </c>
      <c r="AF42">
        <f t="shared" si="43"/>
        <v>159831</v>
      </c>
      <c r="AG42">
        <f>'Bond Portfolio data'!AX114</f>
        <v>135.75</v>
      </c>
      <c r="AI42">
        <v>8.0755264867843604</v>
      </c>
      <c r="AJ42">
        <v>3933.51975329776</v>
      </c>
      <c r="AK42">
        <v>6.9271992762392003</v>
      </c>
      <c r="AL42">
        <v>6.45690919766687</v>
      </c>
      <c r="AM42">
        <v>0.65577485139946501</v>
      </c>
      <c r="AN42">
        <v>0.94400339606946604</v>
      </c>
      <c r="AO42">
        <f t="shared" si="56"/>
        <v>0.67547122390380621</v>
      </c>
      <c r="AP42">
        <v>701.29145388647203</v>
      </c>
      <c r="AQ42">
        <f>'Bond Portfolio data'!BG114/100</f>
        <v>8.2792999999999992</v>
      </c>
      <c r="AR42">
        <v>314.79931967496498</v>
      </c>
      <c r="AS42">
        <f t="shared" si="47"/>
        <v>480.0417689137717</v>
      </c>
      <c r="AU42">
        <v>77.820899999999995</v>
      </c>
      <c r="AV42">
        <v>79.525599999999997</v>
      </c>
      <c r="AW42">
        <v>1248070.3799999999</v>
      </c>
      <c r="AX42">
        <v>776320.03</v>
      </c>
      <c r="AY42">
        <v>226639.35999999999</v>
      </c>
      <c r="AZ42">
        <v>245791.42</v>
      </c>
      <c r="BA42">
        <v>116171</v>
      </c>
      <c r="BB42">
        <v>884.1</v>
      </c>
      <c r="BC42">
        <f t="shared" si="67"/>
        <v>10.107714929567662</v>
      </c>
      <c r="BD42">
        <f>'Bond Portfolio data'!BP114</f>
        <v>0.60489999999999999</v>
      </c>
      <c r="BF42">
        <v>931908</v>
      </c>
      <c r="BG42">
        <v>520624</v>
      </c>
      <c r="BH42">
        <v>164964</v>
      </c>
      <c r="BI42">
        <v>185756</v>
      </c>
      <c r="BJ42">
        <v>366720</v>
      </c>
      <c r="BK42">
        <v>352184</v>
      </c>
      <c r="BL42">
        <v>78.5</v>
      </c>
      <c r="BM42">
        <v>106.8</v>
      </c>
      <c r="BN42">
        <v>1186792</v>
      </c>
      <c r="BO42">
        <v>608219</v>
      </c>
      <c r="BP42">
        <v>229920</v>
      </c>
      <c r="BQ42">
        <v>242991</v>
      </c>
      <c r="BR42">
        <v>72.938000000000002</v>
      </c>
      <c r="BS42">
        <v>86.066000000000003</v>
      </c>
      <c r="BT42">
        <f>'Bond Portfolio data'!BX114</f>
        <v>1.4466000000000001</v>
      </c>
      <c r="BV42">
        <v>598576</v>
      </c>
      <c r="BW42">
        <v>347612</v>
      </c>
      <c r="BX42">
        <v>151528</v>
      </c>
      <c r="BY42">
        <v>104272</v>
      </c>
      <c r="BZ42">
        <v>118368</v>
      </c>
      <c r="CA42">
        <v>125968</v>
      </c>
      <c r="CB42">
        <v>64.555999999999997</v>
      </c>
      <c r="CC42">
        <v>112.1204</v>
      </c>
      <c r="CD42">
        <v>927220.22</v>
      </c>
      <c r="CE42">
        <v>473843.9</v>
      </c>
      <c r="CF42">
        <v>189766.84</v>
      </c>
      <c r="CG42">
        <v>166507.97</v>
      </c>
      <c r="CH42">
        <v>73726</v>
      </c>
      <c r="CI42">
        <v>77.2</v>
      </c>
      <c r="CJ42">
        <f t="shared" si="44"/>
        <v>955</v>
      </c>
      <c r="CK42">
        <f>1/'Bond Portfolio data'!CG114</f>
        <v>1.590077913817777</v>
      </c>
      <c r="CM42">
        <v>1164880</v>
      </c>
      <c r="CN42">
        <v>565244</v>
      </c>
      <c r="CO42">
        <v>291664</v>
      </c>
      <c r="CP42">
        <v>246096</v>
      </c>
      <c r="CQ42">
        <v>433472</v>
      </c>
      <c r="CR42">
        <v>401936</v>
      </c>
      <c r="CS42">
        <v>54.695599999999999</v>
      </c>
      <c r="CT42">
        <v>81.522499999999994</v>
      </c>
      <c r="CU42">
        <v>2129751.65</v>
      </c>
      <c r="CV42">
        <v>728478.94</v>
      </c>
      <c r="CW42">
        <v>427346.63</v>
      </c>
      <c r="CX42">
        <v>415891.5</v>
      </c>
      <c r="CY42">
        <v>139356</v>
      </c>
      <c r="CZ42">
        <v>752319.11</v>
      </c>
      <c r="DA42">
        <f t="shared" si="62"/>
        <v>0.18523522551487492</v>
      </c>
      <c r="DB42">
        <v>57.1</v>
      </c>
      <c r="DC42">
        <v>2248.23</v>
      </c>
      <c r="DD42">
        <v>843000</v>
      </c>
      <c r="DE42">
        <f>'Bond Portfolio data'!CP114</f>
        <v>7.5138999999999996</v>
      </c>
      <c r="DG42">
        <v>81.123699999999999</v>
      </c>
      <c r="DH42">
        <f t="shared" si="10"/>
        <v>80.576381925202739</v>
      </c>
      <c r="DI42">
        <v>731444</v>
      </c>
      <c r="DJ42">
        <v>907764.76</v>
      </c>
      <c r="DK42">
        <v>2609492.75</v>
      </c>
      <c r="DL42">
        <v>1194268.6399999999</v>
      </c>
      <c r="DM42">
        <v>549270.01</v>
      </c>
      <c r="DN42">
        <v>791084.67</v>
      </c>
      <c r="DO42">
        <v>227395.67</v>
      </c>
      <c r="DP42">
        <v>40324.339999999997</v>
      </c>
      <c r="DQ42">
        <f t="shared" si="11"/>
        <v>5639.166567884311</v>
      </c>
      <c r="DR42">
        <f>'Bond Portfolio data'!CY114</f>
        <v>7.8175999999999997</v>
      </c>
      <c r="DT42">
        <v>428648.84</v>
      </c>
      <c r="DU42">
        <v>251915.56</v>
      </c>
      <c r="DV42">
        <v>105734.38</v>
      </c>
      <c r="DW42">
        <v>46450.87</v>
      </c>
      <c r="DX42">
        <v>204947.29</v>
      </c>
      <c r="DY42">
        <v>182043.61</v>
      </c>
      <c r="DZ42">
        <v>89.630600000000001</v>
      </c>
      <c r="EA42">
        <v>84.3977</v>
      </c>
      <c r="EB42">
        <v>478231.41</v>
      </c>
      <c r="EC42">
        <v>275794.34000000003</v>
      </c>
      <c r="ED42">
        <v>113896.77</v>
      </c>
      <c r="EE42">
        <v>56232.54</v>
      </c>
      <c r="EF42">
        <v>59668.7</v>
      </c>
      <c r="EG42">
        <v>4010.99</v>
      </c>
      <c r="EH42">
        <f t="shared" si="39"/>
        <v>14876.302359267913</v>
      </c>
      <c r="EI42">
        <f>'Bond Portfolio data'!DI114</f>
        <v>1.4923999999999999</v>
      </c>
      <c r="EK42">
        <v>4.056667</v>
      </c>
      <c r="EL42">
        <v>7.12</v>
      </c>
      <c r="EM42">
        <v>0.5</v>
      </c>
      <c r="EN42">
        <v>5</v>
      </c>
      <c r="EO42">
        <v>5.07</v>
      </c>
      <c r="EP42">
        <v>6.39</v>
      </c>
      <c r="EQ42">
        <v>4.4800000000000004</v>
      </c>
      <c r="ER42">
        <v>1.52</v>
      </c>
      <c r="ES42" s="42">
        <v>4.3899999999999997</v>
      </c>
      <c r="ET42" s="1">
        <f t="shared" si="68"/>
        <v>3.659913616948443</v>
      </c>
      <c r="EV42">
        <v>4.99</v>
      </c>
      <c r="EW42">
        <v>5.82</v>
      </c>
      <c r="EX42">
        <v>1.69</v>
      </c>
      <c r="EY42">
        <v>5.34</v>
      </c>
      <c r="EZ42">
        <v>5.64</v>
      </c>
      <c r="FA42">
        <v>7.92</v>
      </c>
      <c r="FB42">
        <v>5.43</v>
      </c>
      <c r="FC42">
        <v>3.31</v>
      </c>
      <c r="FD42">
        <v>5.13</v>
      </c>
      <c r="FE42" s="1">
        <f t="shared" si="69"/>
        <v>4.4599913772646307</v>
      </c>
      <c r="GP42" s="93"/>
      <c r="GT42">
        <f t="shared" si="48"/>
        <v>0.4045401236008202</v>
      </c>
      <c r="GU42">
        <f t="shared" si="45"/>
        <v>0.73774512721251406</v>
      </c>
      <c r="GV42">
        <f t="shared" si="63"/>
        <v>0.11028252688846477</v>
      </c>
      <c r="GW42">
        <f t="shared" si="49"/>
        <v>4.3542083344266062E-2</v>
      </c>
      <c r="GX42">
        <f t="shared" si="50"/>
        <v>0.18513931176520376</v>
      </c>
      <c r="GY42">
        <f t="shared" si="51"/>
        <v>-0.27961559707552608</v>
      </c>
      <c r="GZ42">
        <f t="shared" si="52"/>
        <v>0.8663723156279789</v>
      </c>
      <c r="HA42">
        <f t="shared" si="72"/>
        <v>1.0560521725916971</v>
      </c>
      <c r="HB42">
        <f t="shared" si="53"/>
        <v>1.1595838287843112</v>
      </c>
      <c r="HD42">
        <f t="shared" si="73"/>
        <v>0.26160655509477931</v>
      </c>
      <c r="HE42">
        <f t="shared" si="74"/>
        <v>0.62387881151571634</v>
      </c>
      <c r="HF42">
        <f t="shared" si="75"/>
        <v>-0.26462107215765512</v>
      </c>
      <c r="HG42">
        <f t="shared" si="76"/>
        <v>2.3285126972441866E-2</v>
      </c>
      <c r="HH42">
        <f t="shared" si="77"/>
        <v>0.27350398175224921</v>
      </c>
      <c r="HI42">
        <f t="shared" si="78"/>
        <v>-0.35679574028215383</v>
      </c>
      <c r="HJ42">
        <f t="shared" ref="HJ42:HJ73" si="83">100*($GF$41*(LN(J42)-LN(J41))+$GG$41*(LN(AE42)-LN(AE41))+$GI$41*(LN(BC42)-LN(BC41))+$GJ$41*(LN(BR42)-LN(BR41))+$GK$41*(LN(CJ42)-LN(CJ41))+$GL$41*(LN(DA42)-LN(DA41))+$GM$41*(LN(DQ42)-LN(DQ41))+$GN$41*(LN(EH42)-LN(EH41)))</f>
        <v>0.8593426650283269</v>
      </c>
      <c r="HK42">
        <f t="shared" si="79"/>
        <v>1.1411960701384758</v>
      </c>
      <c r="HL42">
        <f t="shared" si="80"/>
        <v>0.61499313835371006</v>
      </c>
      <c r="HN42">
        <f t="shared" si="57"/>
        <v>4.0454012360082022E-3</v>
      </c>
      <c r="HO42">
        <f t="shared" si="46"/>
        <v>7.3774512721251403E-3</v>
      </c>
      <c r="HP42">
        <f t="shared" si="64"/>
        <v>1.1028252688846476E-3</v>
      </c>
      <c r="HQ42">
        <f t="shared" si="58"/>
        <v>4.3542083344266065E-4</v>
      </c>
      <c r="HR42">
        <f t="shared" si="54"/>
        <v>2.7350398175224923E-3</v>
      </c>
      <c r="HS42">
        <f t="shared" si="55"/>
        <v>-3.5679574028215384E-3</v>
      </c>
      <c r="HT42">
        <f t="shared" si="59"/>
        <v>8.6637231562797894E-3</v>
      </c>
      <c r="HU42">
        <f t="shared" si="33"/>
        <v>1.0560521725916972E-2</v>
      </c>
      <c r="HV42">
        <f t="shared" si="60"/>
        <v>1.1595838287843112</v>
      </c>
    </row>
    <row r="43" spans="1:230" ht="15.75" x14ac:dyDescent="0.25">
      <c r="A43" t="s">
        <v>403</v>
      </c>
      <c r="B43">
        <v>1.0527695340000001</v>
      </c>
      <c r="C43">
        <v>100.04126650000001</v>
      </c>
      <c r="D43">
        <v>1531897.9153616801</v>
      </c>
      <c r="E43">
        <v>865414.44430146995</v>
      </c>
      <c r="F43">
        <v>340066.09890633699</v>
      </c>
      <c r="G43">
        <v>295491.51389385399</v>
      </c>
      <c r="H43">
        <v>767330.95062573894</v>
      </c>
      <c r="I43">
        <v>113846.4422683</v>
      </c>
      <c r="J43">
        <f t="shared" si="7"/>
        <v>6740.0520853992339</v>
      </c>
      <c r="K43">
        <f>1/'Bond Portfolio data'!AP115</f>
        <v>0.89466804684124024</v>
      </c>
      <c r="M43">
        <v>525143</v>
      </c>
      <c r="N43">
        <v>283620.7</v>
      </c>
      <c r="O43">
        <v>148221.70000000001</v>
      </c>
      <c r="P43">
        <v>83851.199999999997</v>
      </c>
      <c r="Q43">
        <v>57027.199999999997</v>
      </c>
      <c r="R43">
        <v>48987.69</v>
      </c>
      <c r="S43">
        <v>47165</v>
      </c>
      <c r="T43">
        <f t="shared" si="8"/>
        <v>0.96279289756263253</v>
      </c>
      <c r="U43">
        <v>114.98220000000001</v>
      </c>
      <c r="V43">
        <v>91.036100000000005</v>
      </c>
      <c r="W43">
        <f t="shared" si="9"/>
        <v>96.279289756263253</v>
      </c>
      <c r="X43">
        <v>449115.5</v>
      </c>
      <c r="Y43">
        <v>256664.5</v>
      </c>
      <c r="Z43">
        <v>118405</v>
      </c>
      <c r="AA43">
        <v>78307.899999999994</v>
      </c>
      <c r="AB43">
        <v>272729.90000000002</v>
      </c>
      <c r="AC43">
        <v>25.79</v>
      </c>
      <c r="AD43">
        <v>6193</v>
      </c>
      <c r="AE43">
        <f t="shared" si="42"/>
        <v>1.7075771360515541</v>
      </c>
      <c r="AF43">
        <f t="shared" si="43"/>
        <v>159717.47</v>
      </c>
      <c r="AG43">
        <f>'Bond Portfolio data'!AX115</f>
        <v>139.99</v>
      </c>
      <c r="AI43">
        <v>8.0954420563029501</v>
      </c>
      <c r="AJ43">
        <v>3922.4081579778399</v>
      </c>
      <c r="AK43">
        <v>6.9503140564230996</v>
      </c>
      <c r="AL43">
        <v>6.5122026729306803</v>
      </c>
      <c r="AM43">
        <v>0.65581599436292903</v>
      </c>
      <c r="AN43">
        <v>0.94059988367602898</v>
      </c>
      <c r="AO43">
        <f t="shared" si="56"/>
        <v>-1.2186113590931686</v>
      </c>
      <c r="AP43">
        <v>703.34235820140702</v>
      </c>
      <c r="AQ43">
        <f>'Bond Portfolio data'!BG115/100</f>
        <v>8.2795000000000005</v>
      </c>
      <c r="AR43">
        <v>328.30074316258202</v>
      </c>
      <c r="AS43">
        <f t="shared" si="47"/>
        <v>500.59886612173744</v>
      </c>
      <c r="AU43">
        <v>77.893799999999999</v>
      </c>
      <c r="AV43">
        <v>78.551699999999997</v>
      </c>
      <c r="AW43">
        <v>1256839.3500000001</v>
      </c>
      <c r="AX43">
        <v>788581.36</v>
      </c>
      <c r="AY43">
        <v>229858.63</v>
      </c>
      <c r="AZ43">
        <v>246812.11</v>
      </c>
      <c r="BA43">
        <v>119723</v>
      </c>
      <c r="BB43">
        <v>887.6</v>
      </c>
      <c r="BC43">
        <f t="shared" si="67"/>
        <v>10.375688979789926</v>
      </c>
      <c r="BD43">
        <f>'Bond Portfolio data'!BP115</f>
        <v>0.60519999999999996</v>
      </c>
      <c r="BF43">
        <v>935696</v>
      </c>
      <c r="BG43">
        <v>525556</v>
      </c>
      <c r="BH43">
        <v>165716</v>
      </c>
      <c r="BI43">
        <v>187616</v>
      </c>
      <c r="BJ43">
        <v>377768</v>
      </c>
      <c r="BK43">
        <v>355300</v>
      </c>
      <c r="BL43">
        <v>78.099999999999994</v>
      </c>
      <c r="BM43">
        <v>110.4</v>
      </c>
      <c r="BN43">
        <v>1197801</v>
      </c>
      <c r="BO43">
        <v>611594</v>
      </c>
      <c r="BP43">
        <v>230374</v>
      </c>
      <c r="BQ43">
        <v>243915</v>
      </c>
      <c r="BR43">
        <v>73.174000000000007</v>
      </c>
      <c r="BS43">
        <v>86.748999999999995</v>
      </c>
      <c r="BT43">
        <f>'Bond Portfolio data'!BX115</f>
        <v>1.5150999999999999</v>
      </c>
      <c r="BV43">
        <v>608260</v>
      </c>
      <c r="BW43">
        <v>354256</v>
      </c>
      <c r="BX43">
        <v>153476</v>
      </c>
      <c r="BY43">
        <v>109264</v>
      </c>
      <c r="BZ43">
        <v>117772</v>
      </c>
      <c r="CA43">
        <v>129772</v>
      </c>
      <c r="CB43">
        <v>64.509</v>
      </c>
      <c r="CC43">
        <v>115.5749</v>
      </c>
      <c r="CD43">
        <v>942907.82</v>
      </c>
      <c r="CE43">
        <v>482800.86</v>
      </c>
      <c r="CF43">
        <v>191087.64</v>
      </c>
      <c r="CG43">
        <v>170112.95</v>
      </c>
      <c r="CH43">
        <v>75931</v>
      </c>
      <c r="CI43">
        <v>77.099999999999994</v>
      </c>
      <c r="CJ43">
        <f t="shared" si="44"/>
        <v>984.83787289234772</v>
      </c>
      <c r="CK43">
        <f>1/'Bond Portfolio data'!CG115</f>
        <v>1.6691704223001169</v>
      </c>
      <c r="CM43">
        <v>1164524</v>
      </c>
      <c r="CN43">
        <v>569984</v>
      </c>
      <c r="CO43">
        <v>314068</v>
      </c>
      <c r="CP43">
        <v>255620</v>
      </c>
      <c r="CQ43">
        <v>416640</v>
      </c>
      <c r="CR43">
        <v>407324</v>
      </c>
      <c r="CS43">
        <v>55.677500000000002</v>
      </c>
      <c r="CT43">
        <v>82.2667</v>
      </c>
      <c r="CU43">
        <v>2091550.44</v>
      </c>
      <c r="CV43">
        <v>721909.1</v>
      </c>
      <c r="CW43">
        <v>448594.49</v>
      </c>
      <c r="CX43">
        <v>417287.16</v>
      </c>
      <c r="CY43">
        <v>143834</v>
      </c>
      <c r="CZ43">
        <v>757140.76</v>
      </c>
      <c r="DA43">
        <f t="shared" si="62"/>
        <v>0.18996996014321035</v>
      </c>
      <c r="DB43">
        <v>58.3</v>
      </c>
      <c r="DC43">
        <v>2251.7399999999998</v>
      </c>
      <c r="DD43">
        <v>844000</v>
      </c>
      <c r="DE43">
        <f>'Bond Portfolio data'!CP115</f>
        <v>7.6369999999999996</v>
      </c>
      <c r="DG43">
        <v>81.041300000000007</v>
      </c>
      <c r="DH43">
        <f t="shared" si="10"/>
        <v>81.149401034261828</v>
      </c>
      <c r="DI43">
        <v>736876</v>
      </c>
      <c r="DJ43">
        <v>908048.6</v>
      </c>
      <c r="DK43">
        <v>2622914.8199999998</v>
      </c>
      <c r="DL43">
        <v>1204974.01</v>
      </c>
      <c r="DM43">
        <v>558532.89</v>
      </c>
      <c r="DN43">
        <v>804641.15</v>
      </c>
      <c r="DO43">
        <v>232429.85</v>
      </c>
      <c r="DP43">
        <v>40725.019999999997</v>
      </c>
      <c r="DQ43">
        <f t="shared" si="11"/>
        <v>5707.2986090614568</v>
      </c>
      <c r="DR43">
        <f>'Bond Portfolio data'!CY115</f>
        <v>8.0062999999999995</v>
      </c>
      <c r="DT43">
        <v>428806.21</v>
      </c>
      <c r="DU43">
        <v>252074.91</v>
      </c>
      <c r="DV43">
        <v>107621.19</v>
      </c>
      <c r="DW43">
        <v>46950.3</v>
      </c>
      <c r="DX43">
        <v>197444.85</v>
      </c>
      <c r="DY43">
        <v>172856.29</v>
      </c>
      <c r="DZ43">
        <v>89.523899999999998</v>
      </c>
      <c r="EA43">
        <v>83.966300000000004</v>
      </c>
      <c r="EB43">
        <v>478937.67</v>
      </c>
      <c r="EC43">
        <v>276355.14</v>
      </c>
      <c r="ED43">
        <v>116050.02</v>
      </c>
      <c r="EE43">
        <v>56940.959999999999</v>
      </c>
      <c r="EF43">
        <v>59927.57</v>
      </c>
      <c r="EG43">
        <v>4021.17</v>
      </c>
      <c r="EH43">
        <f t="shared" si="39"/>
        <v>14903.018275775459</v>
      </c>
      <c r="EI43">
        <f>'Bond Portfolio data'!DI115</f>
        <v>1.4698</v>
      </c>
      <c r="EK43">
        <v>3.9366669999999999</v>
      </c>
      <c r="EL43">
        <v>7.05</v>
      </c>
      <c r="EM43">
        <v>0.5</v>
      </c>
      <c r="EN43">
        <v>5.25</v>
      </c>
      <c r="EO43">
        <v>5.13</v>
      </c>
      <c r="EP43">
        <v>5.22</v>
      </c>
      <c r="EQ43">
        <v>6.71</v>
      </c>
      <c r="ER43">
        <v>1.5</v>
      </c>
      <c r="ES43" s="42">
        <v>4.16</v>
      </c>
      <c r="ET43" s="1">
        <f t="shared" si="68"/>
        <v>3.5443678063765045</v>
      </c>
      <c r="EV43">
        <v>4.5599999999999996</v>
      </c>
      <c r="EW43">
        <v>5.52</v>
      </c>
      <c r="EX43">
        <v>1.43</v>
      </c>
      <c r="EY43">
        <v>5.39</v>
      </c>
      <c r="EZ43">
        <v>5.5</v>
      </c>
      <c r="FA43">
        <v>6.93</v>
      </c>
      <c r="FB43">
        <v>5.44</v>
      </c>
      <c r="FC43">
        <v>3.09</v>
      </c>
      <c r="FD43">
        <v>4.8099999999999996</v>
      </c>
      <c r="FE43" s="1">
        <f t="shared" si="69"/>
        <v>4.0842305354156965</v>
      </c>
      <c r="GT43">
        <f t="shared" si="48"/>
        <v>0.59520598769427113</v>
      </c>
      <c r="GU43">
        <f t="shared" si="45"/>
        <v>0.99666068183967771</v>
      </c>
      <c r="GV43">
        <f t="shared" si="63"/>
        <v>1.5075479117953303</v>
      </c>
      <c r="GW43">
        <f t="shared" si="49"/>
        <v>0.37551617238711277</v>
      </c>
      <c r="GX43">
        <f t="shared" si="50"/>
        <v>6.42962482412366E-3</v>
      </c>
      <c r="GY43">
        <f t="shared" si="51"/>
        <v>-0.14517134046197694</v>
      </c>
      <c r="GZ43">
        <f t="shared" si="52"/>
        <v>0.39785414114295931</v>
      </c>
      <c r="HA43">
        <f t="shared" si="72"/>
        <v>0.4521215898601943</v>
      </c>
      <c r="HB43">
        <f t="shared" si="53"/>
        <v>0.7425935717347445</v>
      </c>
      <c r="HD43">
        <f t="shared" si="73"/>
        <v>0.482367484415126</v>
      </c>
      <c r="HE43">
        <f t="shared" si="74"/>
        <v>0.89041087491484527</v>
      </c>
      <c r="HF43">
        <f t="shared" si="75"/>
        <v>1.1825480653061893</v>
      </c>
      <c r="HG43">
        <f t="shared" si="76"/>
        <v>0.3822634617676578</v>
      </c>
      <c r="HH43">
        <f t="shared" si="77"/>
        <v>6.4422210226456507E-3</v>
      </c>
      <c r="HI43">
        <f t="shared" si="78"/>
        <v>-5.8427127745557049E-2</v>
      </c>
      <c r="HJ43">
        <f t="shared" si="83"/>
        <v>0.45286433254050795</v>
      </c>
      <c r="HK43">
        <f t="shared" si="79"/>
        <v>0.48846212907930248</v>
      </c>
      <c r="HL43">
        <f t="shared" si="80"/>
        <v>0.46375163199807973</v>
      </c>
      <c r="HN43">
        <f t="shared" si="57"/>
        <v>5.9520598769427112E-3</v>
      </c>
      <c r="HO43">
        <f t="shared" si="46"/>
        <v>9.9666068183967768E-3</v>
      </c>
      <c r="HP43">
        <f t="shared" si="64"/>
        <v>1.5075479117953303E-2</v>
      </c>
      <c r="HQ43">
        <f t="shared" si="58"/>
        <v>3.7551617238711279E-3</v>
      </c>
      <c r="HR43">
        <f t="shared" si="54"/>
        <v>6.442221022645651E-5</v>
      </c>
      <c r="HS43">
        <f t="shared" si="55"/>
        <v>-5.8427127745557049E-4</v>
      </c>
      <c r="HT43">
        <f t="shared" si="59"/>
        <v>3.978541411429593E-3</v>
      </c>
      <c r="HU43">
        <f t="shared" si="33"/>
        <v>4.5212158986019432E-3</v>
      </c>
      <c r="HV43">
        <f t="shared" si="60"/>
        <v>0.7425935717347445</v>
      </c>
    </row>
    <row r="44" spans="1:230" ht="15.75" x14ac:dyDescent="0.25">
      <c r="A44" t="s">
        <v>404</v>
      </c>
      <c r="B44">
        <v>1.057112695</v>
      </c>
      <c r="C44">
        <v>98.414435300000008</v>
      </c>
      <c r="D44">
        <v>1535965.3350821501</v>
      </c>
      <c r="E44">
        <v>873749.97494508105</v>
      </c>
      <c r="F44">
        <v>343422.05197696399</v>
      </c>
      <c r="G44">
        <v>296673.58230389399</v>
      </c>
      <c r="H44">
        <v>775501.746536372</v>
      </c>
      <c r="I44">
        <v>114404.97850103</v>
      </c>
      <c r="J44">
        <f t="shared" si="7"/>
        <v>6778.5664286400797</v>
      </c>
      <c r="K44">
        <f>1/'Bond Portfolio data'!AP116</f>
        <v>0.8497858964433912</v>
      </c>
      <c r="M44">
        <v>531486.9</v>
      </c>
      <c r="N44">
        <v>285599.5</v>
      </c>
      <c r="O44">
        <v>148176.5</v>
      </c>
      <c r="P44">
        <v>85659.7</v>
      </c>
      <c r="Q44">
        <v>52076.6</v>
      </c>
      <c r="R44">
        <v>47761.41</v>
      </c>
      <c r="S44">
        <v>42045.7</v>
      </c>
      <c r="T44">
        <f t="shared" si="8"/>
        <v>0.88032786301744426</v>
      </c>
      <c r="U44">
        <v>115.12520000000001</v>
      </c>
      <c r="V44">
        <v>83.2393</v>
      </c>
      <c r="W44">
        <f t="shared" si="9"/>
        <v>88.032786301744423</v>
      </c>
      <c r="X44">
        <v>453969.5</v>
      </c>
      <c r="Y44">
        <v>257798.39999999999</v>
      </c>
      <c r="Z44">
        <v>117652.2</v>
      </c>
      <c r="AA44">
        <v>78795.7</v>
      </c>
      <c r="AB44">
        <v>272219.3</v>
      </c>
      <c r="AC44">
        <v>25.73</v>
      </c>
      <c r="AD44">
        <v>6171</v>
      </c>
      <c r="AE44">
        <f t="shared" si="42"/>
        <v>1.7144450904123023</v>
      </c>
      <c r="AF44">
        <f t="shared" si="43"/>
        <v>158779.83000000002</v>
      </c>
      <c r="AG44">
        <f>'Bond Portfolio data'!AX116</f>
        <v>119.83</v>
      </c>
      <c r="AI44">
        <v>8.1229058827018701</v>
      </c>
      <c r="AJ44">
        <v>4174.8374920694396</v>
      </c>
      <c r="AK44">
        <v>6.9629027522883202</v>
      </c>
      <c r="AL44">
        <v>6.5086695148051898</v>
      </c>
      <c r="AM44">
        <v>0.65503550171648295</v>
      </c>
      <c r="AN44">
        <v>0.93873852675404301</v>
      </c>
      <c r="AO44">
        <f t="shared" si="56"/>
        <v>-0.38243070433797621</v>
      </c>
      <c r="AP44">
        <v>705.36706950264795</v>
      </c>
      <c r="AQ44">
        <f>'Bond Portfolio data'!BG116/100</f>
        <v>8.2777999999999992</v>
      </c>
      <c r="AR44">
        <v>327.21486787045598</v>
      </c>
      <c r="AS44">
        <f t="shared" si="47"/>
        <v>499.53760828689161</v>
      </c>
      <c r="AU44">
        <v>79.242000000000004</v>
      </c>
      <c r="AV44">
        <v>78.636499999999998</v>
      </c>
      <c r="AW44">
        <v>1269674.49</v>
      </c>
      <c r="AX44">
        <v>786262.45</v>
      </c>
      <c r="AY44">
        <v>237184.06</v>
      </c>
      <c r="AZ44">
        <v>248849.53</v>
      </c>
      <c r="BA44">
        <v>120362</v>
      </c>
      <c r="BB44">
        <v>883.2</v>
      </c>
      <c r="BC44">
        <f t="shared" si="67"/>
        <v>10.483033723522853</v>
      </c>
      <c r="BD44">
        <f>'Bond Portfolio data'!BP116</f>
        <v>0.59670000000000001</v>
      </c>
      <c r="BF44">
        <v>950184</v>
      </c>
      <c r="BG44">
        <v>528760</v>
      </c>
      <c r="BH44">
        <v>168128</v>
      </c>
      <c r="BI44">
        <v>186972</v>
      </c>
      <c r="BJ44">
        <v>395188</v>
      </c>
      <c r="BK44">
        <v>373424</v>
      </c>
      <c r="BL44">
        <v>78.3</v>
      </c>
      <c r="BM44">
        <v>111.4</v>
      </c>
      <c r="BN44">
        <v>1213982</v>
      </c>
      <c r="BO44">
        <v>612927</v>
      </c>
      <c r="BP44">
        <v>232945</v>
      </c>
      <c r="BQ44">
        <v>243262</v>
      </c>
      <c r="BR44">
        <v>73.869</v>
      </c>
      <c r="BS44">
        <v>87.584999999999994</v>
      </c>
      <c r="BT44">
        <f>'Bond Portfolio data'!BX116</f>
        <v>1.542</v>
      </c>
      <c r="BV44">
        <v>620644</v>
      </c>
      <c r="BW44">
        <v>358116</v>
      </c>
      <c r="BX44">
        <v>159924</v>
      </c>
      <c r="BY44">
        <v>110200</v>
      </c>
      <c r="BZ44">
        <v>116328</v>
      </c>
      <c r="CA44">
        <v>127560</v>
      </c>
      <c r="CB44">
        <v>64.887200000000007</v>
      </c>
      <c r="CC44">
        <v>113.18989999999999</v>
      </c>
      <c r="CD44">
        <v>956502.98</v>
      </c>
      <c r="CE44">
        <v>487628.29</v>
      </c>
      <c r="CF44">
        <v>198029.45</v>
      </c>
      <c r="CG44">
        <v>172438.04</v>
      </c>
      <c r="CH44">
        <v>76420</v>
      </c>
      <c r="CI44">
        <v>77.599999999999994</v>
      </c>
      <c r="CJ44">
        <f t="shared" si="44"/>
        <v>984.79381443298973</v>
      </c>
      <c r="CK44">
        <f>1/'Bond Portfolio data'!CG116</f>
        <v>1.6030779095864058</v>
      </c>
      <c r="CM44">
        <v>1176536</v>
      </c>
      <c r="CN44">
        <v>572640</v>
      </c>
      <c r="CO44">
        <v>323992</v>
      </c>
      <c r="CP44">
        <v>260416</v>
      </c>
      <c r="CQ44">
        <v>406588</v>
      </c>
      <c r="CR44">
        <v>415964</v>
      </c>
      <c r="CS44">
        <v>55.965600000000002</v>
      </c>
      <c r="CT44">
        <v>81.635199999999998</v>
      </c>
      <c r="CU44">
        <v>2102250.16</v>
      </c>
      <c r="CV44">
        <v>720145.64</v>
      </c>
      <c r="CW44">
        <v>480533.14</v>
      </c>
      <c r="CX44">
        <v>420859.9</v>
      </c>
      <c r="CY44">
        <v>147019</v>
      </c>
      <c r="CZ44">
        <v>758521.21</v>
      </c>
      <c r="DA44">
        <f t="shared" si="62"/>
        <v>0.19382318920258013</v>
      </c>
      <c r="DB44">
        <v>59.6</v>
      </c>
      <c r="DC44">
        <v>2257.38</v>
      </c>
      <c r="DD44">
        <v>845000</v>
      </c>
      <c r="DE44">
        <f>'Bond Portfolio data'!CP116</f>
        <v>7.4892000000000003</v>
      </c>
      <c r="DG44">
        <v>81.618799999999993</v>
      </c>
      <c r="DH44">
        <f t="shared" si="10"/>
        <v>81.585293949724829</v>
      </c>
      <c r="DI44">
        <v>751784</v>
      </c>
      <c r="DJ44">
        <v>921469.99</v>
      </c>
      <c r="DK44">
        <v>2651801.5499999998</v>
      </c>
      <c r="DL44">
        <v>1220925.46</v>
      </c>
      <c r="DM44">
        <v>567139.81999999995</v>
      </c>
      <c r="DN44">
        <v>806963.12</v>
      </c>
      <c r="DO44">
        <v>236221.97</v>
      </c>
      <c r="DP44">
        <v>41018.5</v>
      </c>
      <c r="DQ44">
        <f t="shared" si="11"/>
        <v>5758.9129295317971</v>
      </c>
      <c r="DR44">
        <f>'Bond Portfolio data'!CY116</f>
        <v>7.9645000000000001</v>
      </c>
      <c r="DT44">
        <v>426542.35</v>
      </c>
      <c r="DU44">
        <v>253820.76</v>
      </c>
      <c r="DV44">
        <v>107426.18</v>
      </c>
      <c r="DW44">
        <v>46688.37</v>
      </c>
      <c r="DX44">
        <v>197324.36</v>
      </c>
      <c r="DY44">
        <v>181680.29</v>
      </c>
      <c r="DZ44">
        <v>89.4358</v>
      </c>
      <c r="EA44">
        <v>81.968699999999998</v>
      </c>
      <c r="EB44">
        <v>476970.48</v>
      </c>
      <c r="EC44">
        <v>278466.58</v>
      </c>
      <c r="ED44">
        <v>115954.02</v>
      </c>
      <c r="EE44">
        <v>56730.73</v>
      </c>
      <c r="EF44">
        <v>60237.91</v>
      </c>
      <c r="EG44">
        <v>4022.15</v>
      </c>
      <c r="EH44">
        <f t="shared" si="39"/>
        <v>14976.544882711982</v>
      </c>
      <c r="EI44">
        <f>'Bond Portfolio data'!DI116</f>
        <v>1.3599000000000001</v>
      </c>
      <c r="EK44">
        <v>3.6233330000000001</v>
      </c>
      <c r="EL44">
        <v>6.12</v>
      </c>
      <c r="EM44">
        <v>0.5</v>
      </c>
      <c r="EN44">
        <v>5.33</v>
      </c>
      <c r="EO44">
        <v>4.84</v>
      </c>
      <c r="EP44">
        <v>5.01</v>
      </c>
      <c r="EQ44">
        <v>8.0399999999999991</v>
      </c>
      <c r="ER44">
        <v>1.03</v>
      </c>
      <c r="ES44" s="42">
        <v>3.79</v>
      </c>
      <c r="ET44" s="1">
        <f t="shared" si="68"/>
        <v>3.2904975113866466</v>
      </c>
      <c r="EV44">
        <v>4.1466669999999999</v>
      </c>
      <c r="EW44">
        <v>4.82</v>
      </c>
      <c r="EX44">
        <v>1.1200000000000001</v>
      </c>
      <c r="EY44">
        <v>4.9800000000000004</v>
      </c>
      <c r="EZ44">
        <v>4.9800000000000004</v>
      </c>
      <c r="FA44">
        <v>6.39</v>
      </c>
      <c r="FB44">
        <v>5.43</v>
      </c>
      <c r="FC44">
        <v>2.71</v>
      </c>
      <c r="FD44">
        <v>4.51</v>
      </c>
      <c r="FE44" s="1">
        <f t="shared" si="69"/>
        <v>3.6638433603084333</v>
      </c>
      <c r="GT44">
        <f t="shared" si="48"/>
        <v>0.81469319989983213</v>
      </c>
      <c r="GU44">
        <f t="shared" si="45"/>
        <v>0.68279340470473737</v>
      </c>
      <c r="GV44">
        <f t="shared" si="63"/>
        <v>0.81201866657084443</v>
      </c>
      <c r="GW44">
        <f t="shared" si="49"/>
        <v>0.12084691943919861</v>
      </c>
      <c r="GX44">
        <f t="shared" si="50"/>
        <v>0.42149331049824329</v>
      </c>
      <c r="GY44">
        <f t="shared" si="51"/>
        <v>-3.100620901016871</v>
      </c>
      <c r="GZ44">
        <f t="shared" si="52"/>
        <v>1.0173943198117672</v>
      </c>
      <c r="HA44">
        <f t="shared" si="72"/>
        <v>-6.6383419485891606</v>
      </c>
      <c r="HB44">
        <f t="shared" si="53"/>
        <v>0.43610353011637382</v>
      </c>
      <c r="HD44">
        <f t="shared" si="73"/>
        <v>0.65859423137207751</v>
      </c>
      <c r="HE44">
        <f t="shared" si="74"/>
        <v>0.636240943468807</v>
      </c>
      <c r="HF44">
        <f t="shared" si="75"/>
        <v>0.90618882995962458</v>
      </c>
      <c r="HG44">
        <f t="shared" si="76"/>
        <v>0.10738328116395245</v>
      </c>
      <c r="HH44">
        <f t="shared" si="77"/>
        <v>0.46517694538633914</v>
      </c>
      <c r="HI44">
        <f t="shared" si="78"/>
        <v>-3.3202766475252483</v>
      </c>
      <c r="HJ44">
        <f t="shared" si="83"/>
        <v>0.59560318601192619</v>
      </c>
      <c r="HK44">
        <f t="shared" si="79"/>
        <v>-7.1731240188171439</v>
      </c>
      <c r="HL44">
        <f t="shared" si="80"/>
        <v>0.48849448445185928</v>
      </c>
      <c r="HN44">
        <f t="shared" si="57"/>
        <v>8.1469319989983212E-3</v>
      </c>
      <c r="HO44">
        <f t="shared" si="46"/>
        <v>6.8279340470473737E-3</v>
      </c>
      <c r="HP44">
        <f t="shared" si="64"/>
        <v>8.1201866657084447E-3</v>
      </c>
      <c r="HQ44">
        <f t="shared" si="58"/>
        <v>1.208469194391986E-3</v>
      </c>
      <c r="HR44">
        <f t="shared" si="54"/>
        <v>4.6517694538633914E-3</v>
      </c>
      <c r="HS44">
        <f t="shared" si="55"/>
        <v>-3.3202766475252485E-2</v>
      </c>
      <c r="HT44">
        <f t="shared" si="59"/>
        <v>1.0173943198117673E-2</v>
      </c>
      <c r="HU44">
        <f t="shared" si="33"/>
        <v>-6.6383419485891604E-2</v>
      </c>
      <c r="HV44">
        <f t="shared" si="60"/>
        <v>0.43610353011637382</v>
      </c>
    </row>
    <row r="45" spans="1:230" ht="15.75" x14ac:dyDescent="0.25">
      <c r="A45" t="s">
        <v>405</v>
      </c>
      <c r="B45">
        <v>1.057762568</v>
      </c>
      <c r="C45">
        <v>97.883627300000001</v>
      </c>
      <c r="D45">
        <v>1549907.03257652</v>
      </c>
      <c r="E45">
        <v>879230.19003796997</v>
      </c>
      <c r="F45">
        <v>349269.55847082601</v>
      </c>
      <c r="G45">
        <v>299072.778175104</v>
      </c>
      <c r="H45">
        <v>781606.51778646396</v>
      </c>
      <c r="I45">
        <v>115124.75342242001</v>
      </c>
      <c r="J45">
        <f t="shared" si="7"/>
        <v>6789.2133928709873</v>
      </c>
      <c r="K45">
        <f>1/'Bond Portfolio data'!AP117</f>
        <v>0.89024998219500029</v>
      </c>
      <c r="M45">
        <v>520489.8</v>
      </c>
      <c r="N45">
        <v>284157.8</v>
      </c>
      <c r="O45">
        <v>145409.79999999999</v>
      </c>
      <c r="P45">
        <v>85539.5</v>
      </c>
      <c r="Q45">
        <v>50620</v>
      </c>
      <c r="R45">
        <v>49203.839999999997</v>
      </c>
      <c r="S45">
        <v>41518.199999999997</v>
      </c>
      <c r="T45">
        <f t="shared" si="8"/>
        <v>0.84379999609786549</v>
      </c>
      <c r="U45">
        <v>114.4781</v>
      </c>
      <c r="V45">
        <v>79.7851</v>
      </c>
      <c r="W45">
        <f t="shared" si="9"/>
        <v>84.379999609786552</v>
      </c>
      <c r="X45">
        <v>447095.8</v>
      </c>
      <c r="Y45">
        <v>257750.3</v>
      </c>
      <c r="Z45">
        <v>119385.60000000001</v>
      </c>
      <c r="AA45">
        <v>79739.199999999997</v>
      </c>
      <c r="AB45">
        <v>270523.5</v>
      </c>
      <c r="AC45">
        <v>25.65</v>
      </c>
      <c r="AD45">
        <v>6153</v>
      </c>
      <c r="AE45">
        <f t="shared" si="42"/>
        <v>1.7140785220540924</v>
      </c>
      <c r="AF45">
        <f t="shared" si="43"/>
        <v>157824.44999999998</v>
      </c>
      <c r="AG45">
        <f>'Bond Portfolio data'!AX117</f>
        <v>116.54</v>
      </c>
      <c r="AI45">
        <v>8.1309856752592804</v>
      </c>
      <c r="AJ45">
        <v>4486.2749655001098</v>
      </c>
      <c r="AK45">
        <v>6.9818713704173501</v>
      </c>
      <c r="AL45">
        <v>6.52469388898957</v>
      </c>
      <c r="AM45">
        <v>0.64948157282045704</v>
      </c>
      <c r="AN45">
        <v>0.93362985519751596</v>
      </c>
      <c r="AO45">
        <f t="shared" si="56"/>
        <v>0.16785249458619306</v>
      </c>
      <c r="AP45">
        <v>707.33721520403401</v>
      </c>
      <c r="AQ45">
        <f>'Bond Portfolio data'!BG117/100</f>
        <v>8.2787000000000006</v>
      </c>
      <c r="AR45">
        <v>338.88880238860202</v>
      </c>
      <c r="AS45">
        <f t="shared" si="47"/>
        <v>521.78355256013492</v>
      </c>
      <c r="AU45">
        <v>79.316500000000005</v>
      </c>
      <c r="AV45">
        <v>78.192099999999996</v>
      </c>
      <c r="AW45">
        <v>1278185.78</v>
      </c>
      <c r="AX45">
        <v>799383.19</v>
      </c>
      <c r="AY45">
        <v>236576.44</v>
      </c>
      <c r="AZ45">
        <v>245550.1</v>
      </c>
      <c r="BA45">
        <v>121516</v>
      </c>
      <c r="BB45">
        <v>888.3</v>
      </c>
      <c r="BC45">
        <f t="shared" si="67"/>
        <v>10.522779033417331</v>
      </c>
      <c r="BD45">
        <f>'Bond Portfolio data'!BP117</f>
        <v>0.61229999999999996</v>
      </c>
      <c r="BF45">
        <v>971824</v>
      </c>
      <c r="BG45">
        <v>537572</v>
      </c>
      <c r="BH45">
        <v>168432</v>
      </c>
      <c r="BI45">
        <v>190920</v>
      </c>
      <c r="BJ45">
        <v>403928</v>
      </c>
      <c r="BK45">
        <v>373400</v>
      </c>
      <c r="BL45">
        <v>78.599999999999994</v>
      </c>
      <c r="BM45">
        <v>109.3</v>
      </c>
      <c r="BN45">
        <v>1235985</v>
      </c>
      <c r="BO45">
        <v>621503</v>
      </c>
      <c r="BP45">
        <v>235528</v>
      </c>
      <c r="BQ45">
        <v>245966</v>
      </c>
      <c r="BR45">
        <v>74.242000000000004</v>
      </c>
      <c r="BS45">
        <v>87.18</v>
      </c>
      <c r="BT45">
        <f>'Bond Portfolio data'!BX117</f>
        <v>1.5112000000000001</v>
      </c>
      <c r="BV45">
        <v>626144</v>
      </c>
      <c r="BW45">
        <v>365196</v>
      </c>
      <c r="BX45">
        <v>156932</v>
      </c>
      <c r="BY45">
        <v>112796</v>
      </c>
      <c r="BZ45">
        <v>111988</v>
      </c>
      <c r="CA45">
        <v>127724</v>
      </c>
      <c r="CB45">
        <v>65.008200000000002</v>
      </c>
      <c r="CC45">
        <v>109.5534</v>
      </c>
      <c r="CD45">
        <v>963182.83</v>
      </c>
      <c r="CE45">
        <v>496653.96</v>
      </c>
      <c r="CF45">
        <v>193653.34</v>
      </c>
      <c r="CG45">
        <v>172247.34</v>
      </c>
      <c r="CH45">
        <v>77083</v>
      </c>
      <c r="CI45">
        <v>77.8</v>
      </c>
      <c r="CJ45">
        <f t="shared" si="44"/>
        <v>990.78406169665811</v>
      </c>
      <c r="CK45">
        <f>1/'Bond Portfolio data'!CG117</f>
        <v>1.5777847901546229</v>
      </c>
      <c r="CM45">
        <v>1176428</v>
      </c>
      <c r="CN45">
        <v>585784</v>
      </c>
      <c r="CO45">
        <v>292904</v>
      </c>
      <c r="CP45">
        <v>261448</v>
      </c>
      <c r="CQ45">
        <v>414272</v>
      </c>
      <c r="CR45">
        <v>394556</v>
      </c>
      <c r="CS45">
        <v>55.558700000000002</v>
      </c>
      <c r="CT45">
        <v>82.111999999999995</v>
      </c>
      <c r="CU45">
        <v>2117452.4300000002</v>
      </c>
      <c r="CV45">
        <v>745884.69</v>
      </c>
      <c r="CW45">
        <v>388647.93</v>
      </c>
      <c r="CX45">
        <v>423934.43</v>
      </c>
      <c r="CY45">
        <v>147699</v>
      </c>
      <c r="CZ45">
        <v>742323.24</v>
      </c>
      <c r="DA45">
        <f t="shared" si="62"/>
        <v>0.19896857870164486</v>
      </c>
      <c r="DB45">
        <v>60.1</v>
      </c>
      <c r="DC45">
        <v>2258.52</v>
      </c>
      <c r="DD45">
        <v>847000</v>
      </c>
      <c r="DE45">
        <f>'Bond Portfolio data'!CP117</f>
        <v>7.6627000000000001</v>
      </c>
      <c r="DG45">
        <v>81.584400000000002</v>
      </c>
      <c r="DH45">
        <f t="shared" si="10"/>
        <v>81.135726323470266</v>
      </c>
      <c r="DI45">
        <v>754208</v>
      </c>
      <c r="DJ45">
        <v>929563.38</v>
      </c>
      <c r="DK45">
        <v>2692209.42</v>
      </c>
      <c r="DL45">
        <v>1225589.07</v>
      </c>
      <c r="DM45">
        <v>582962.16</v>
      </c>
      <c r="DN45">
        <v>809793.67</v>
      </c>
      <c r="DO45">
        <v>239782.2</v>
      </c>
      <c r="DP45">
        <v>41254.839999999997</v>
      </c>
      <c r="DQ45">
        <f t="shared" si="11"/>
        <v>5812.2198510526287</v>
      </c>
      <c r="DR45">
        <f>'Bond Portfolio data'!CY117</f>
        <v>7.9992999999999999</v>
      </c>
      <c r="DT45">
        <v>427593.75</v>
      </c>
      <c r="DU45">
        <v>254667.8</v>
      </c>
      <c r="DV45">
        <v>108512.45</v>
      </c>
      <c r="DW45">
        <v>46524.61</v>
      </c>
      <c r="DX45">
        <v>196284.2</v>
      </c>
      <c r="DY45">
        <v>174838.3</v>
      </c>
      <c r="DZ45">
        <v>89.443100000000001</v>
      </c>
      <c r="EA45">
        <v>82.0124</v>
      </c>
      <c r="EB45">
        <v>478072.36</v>
      </c>
      <c r="EC45">
        <v>278918.09000000003</v>
      </c>
      <c r="ED45">
        <v>116894.31</v>
      </c>
      <c r="EE45">
        <v>56566.39</v>
      </c>
      <c r="EF45">
        <v>60375.93</v>
      </c>
      <c r="EG45">
        <v>4026.05</v>
      </c>
      <c r="EH45">
        <f t="shared" si="39"/>
        <v>14996.318972690353</v>
      </c>
      <c r="EI45">
        <f>'Bond Portfolio data'!DI117</f>
        <v>1.4241999999999999</v>
      </c>
      <c r="EK45">
        <v>3.0886349210000001</v>
      </c>
      <c r="EL45">
        <v>5.08</v>
      </c>
      <c r="EM45">
        <v>0.5</v>
      </c>
      <c r="EN45">
        <v>5.17</v>
      </c>
      <c r="EO45">
        <v>4.79</v>
      </c>
      <c r="EP45">
        <v>4.59</v>
      </c>
      <c r="EQ45">
        <v>7.29</v>
      </c>
      <c r="ER45">
        <v>0.98</v>
      </c>
      <c r="ES45" s="42">
        <v>3.18</v>
      </c>
      <c r="ET45" s="1">
        <f t="shared" si="68"/>
        <v>2.8860391066207089</v>
      </c>
      <c r="EV45">
        <v>3.9985846409999999</v>
      </c>
      <c r="EW45">
        <v>4.46</v>
      </c>
      <c r="EX45">
        <v>1.95</v>
      </c>
      <c r="EY45">
        <v>5.0999999999999996</v>
      </c>
      <c r="EZ45">
        <v>5.32</v>
      </c>
      <c r="FA45">
        <v>6.39</v>
      </c>
      <c r="FB45">
        <v>4.8899999999999997</v>
      </c>
      <c r="FC45">
        <v>2.6</v>
      </c>
      <c r="FD45">
        <v>4.21</v>
      </c>
      <c r="FE45" s="1">
        <f t="shared" si="69"/>
        <v>3.7738830381197834</v>
      </c>
      <c r="GT45">
        <f t="shared" si="48"/>
        <v>0.2853973022793177</v>
      </c>
      <c r="GU45">
        <f t="shared" si="45"/>
        <v>0.74377045665671893</v>
      </c>
      <c r="GV45">
        <f t="shared" si="63"/>
        <v>1.0492190225852021</v>
      </c>
      <c r="GW45">
        <f t="shared" si="49"/>
        <v>0.2066979718828276</v>
      </c>
      <c r="GX45">
        <f t="shared" si="50"/>
        <v>-0.15643690425285608</v>
      </c>
      <c r="GY45">
        <f t="shared" si="51"/>
        <v>-1.5425578591539659</v>
      </c>
      <c r="GZ45">
        <f t="shared" si="52"/>
        <v>0.7271104623051643</v>
      </c>
      <c r="HA45">
        <f t="shared" si="72"/>
        <v>1.642065150199739</v>
      </c>
      <c r="HB45">
        <f t="shared" si="53"/>
        <v>0.91823889559040139</v>
      </c>
      <c r="HD45">
        <f t="shared" si="73"/>
        <v>0.24316768595604196</v>
      </c>
      <c r="HE45">
        <f t="shared" si="74"/>
        <v>0.65058965460758567</v>
      </c>
      <c r="HF45">
        <f t="shared" si="75"/>
        <v>1.0045136889144053</v>
      </c>
      <c r="HG45">
        <f t="shared" si="76"/>
        <v>0.20086186093458466</v>
      </c>
      <c r="HH45">
        <f t="shared" si="77"/>
        <v>-0.10026939846679654</v>
      </c>
      <c r="HI45">
        <f t="shared" si="78"/>
        <v>-1.6807753626772615</v>
      </c>
      <c r="HJ45">
        <f t="shared" si="83"/>
        <v>0.20446503202250052</v>
      </c>
      <c r="HK45">
        <f t="shared" si="79"/>
        <v>1.7738811576415801</v>
      </c>
      <c r="HL45">
        <f t="shared" si="80"/>
        <v>0.64035441985513986</v>
      </c>
      <c r="HN45">
        <f t="shared" si="57"/>
        <v>2.8539730227931772E-3</v>
      </c>
      <c r="HO45">
        <f t="shared" si="46"/>
        <v>7.4377045665671888E-3</v>
      </c>
      <c r="HP45">
        <f t="shared" si="64"/>
        <v>1.0492190225852021E-2</v>
      </c>
      <c r="HQ45">
        <f t="shared" si="58"/>
        <v>2.066979718828276E-3</v>
      </c>
      <c r="HR45">
        <f t="shared" si="54"/>
        <v>-1.0026939846679655E-3</v>
      </c>
      <c r="HS45">
        <f t="shared" si="55"/>
        <v>-1.6807753626772615E-2</v>
      </c>
      <c r="HT45">
        <f t="shared" si="59"/>
        <v>7.2711046230516429E-3</v>
      </c>
      <c r="HU45">
        <f t="shared" si="33"/>
        <v>1.6420651501997389E-2</v>
      </c>
      <c r="HV45">
        <f t="shared" si="60"/>
        <v>0.91823889559040139</v>
      </c>
    </row>
    <row r="46" spans="1:230" ht="15.75" x14ac:dyDescent="0.25">
      <c r="A46" t="s">
        <v>406</v>
      </c>
      <c r="B46">
        <v>1.060807724</v>
      </c>
      <c r="C46">
        <v>98.904327000000009</v>
      </c>
      <c r="D46">
        <v>1559874.25637511</v>
      </c>
      <c r="E46">
        <v>885357.99632700195</v>
      </c>
      <c r="F46">
        <v>354800.09355770698</v>
      </c>
      <c r="G46">
        <v>299399.41395319201</v>
      </c>
      <c r="H46">
        <v>793238.13103557995</v>
      </c>
      <c r="I46">
        <v>115771.11733699001</v>
      </c>
      <c r="J46">
        <f t="shared" si="7"/>
        <v>6851.7791767233175</v>
      </c>
      <c r="K46">
        <f>1/'Bond Portfolio data'!AP118</f>
        <v>0.94607200364805366</v>
      </c>
      <c r="M46">
        <v>521129</v>
      </c>
      <c r="N46">
        <v>284977.2</v>
      </c>
      <c r="O46">
        <v>145846.1</v>
      </c>
      <c r="P46">
        <v>86063.6</v>
      </c>
      <c r="Q46">
        <v>51624.7</v>
      </c>
      <c r="R46">
        <v>50150.61</v>
      </c>
      <c r="S46">
        <v>43504.7</v>
      </c>
      <c r="T46">
        <f t="shared" si="8"/>
        <v>0.86748097381068734</v>
      </c>
      <c r="U46">
        <v>114.0804</v>
      </c>
      <c r="V46">
        <v>82.023799999999994</v>
      </c>
      <c r="W46">
        <f t="shared" si="9"/>
        <v>86.748097381068732</v>
      </c>
      <c r="X46">
        <v>449201.6</v>
      </c>
      <c r="Y46">
        <v>258785.1</v>
      </c>
      <c r="Z46">
        <v>119159.7</v>
      </c>
      <c r="AA46">
        <v>80439.7</v>
      </c>
      <c r="AB46">
        <v>268658.59999999998</v>
      </c>
      <c r="AC46">
        <v>25.52</v>
      </c>
      <c r="AD46">
        <v>6142</v>
      </c>
      <c r="AE46">
        <f t="shared" si="42"/>
        <v>1.7139978196272336</v>
      </c>
      <c r="AF46">
        <f t="shared" si="43"/>
        <v>156743.84</v>
      </c>
      <c r="AG46">
        <f>'Bond Portfolio data'!AX118</f>
        <v>120.94</v>
      </c>
      <c r="AI46">
        <v>8.1480677521758196</v>
      </c>
      <c r="AJ46">
        <v>4608.1923961351004</v>
      </c>
      <c r="AK46">
        <v>7.0122128946137101</v>
      </c>
      <c r="AL46">
        <v>6.4908174755566597</v>
      </c>
      <c r="AM46">
        <v>0.64617069590508103</v>
      </c>
      <c r="AN46">
        <v>0.92505452108591302</v>
      </c>
      <c r="AO46">
        <f t="shared" si="56"/>
        <v>-1.8832831000387547</v>
      </c>
      <c r="AP46">
        <v>709.26580149912297</v>
      </c>
      <c r="AQ46">
        <f>'Bond Portfolio data'!BG118/100</f>
        <v>8.2786000000000008</v>
      </c>
      <c r="AR46">
        <v>355.96039693524102</v>
      </c>
      <c r="AS46">
        <f t="shared" si="47"/>
        <v>550.8767252848769</v>
      </c>
      <c r="AU46">
        <v>78.897999999999996</v>
      </c>
      <c r="AV46">
        <v>78.726299999999995</v>
      </c>
      <c r="AW46">
        <v>1279144.53</v>
      </c>
      <c r="AX46">
        <v>813752.28</v>
      </c>
      <c r="AY46">
        <v>233247.73</v>
      </c>
      <c r="AZ46">
        <v>256591.7</v>
      </c>
      <c r="BA46">
        <v>124719</v>
      </c>
      <c r="BB46">
        <v>890.6</v>
      </c>
      <c r="BC46">
        <f t="shared" si="67"/>
        <v>10.772253796057973</v>
      </c>
      <c r="BD46">
        <f>'Bond Portfolio data'!BP118</f>
        <v>0.62229999999999996</v>
      </c>
      <c r="BF46">
        <v>990748</v>
      </c>
      <c r="BG46">
        <v>545512</v>
      </c>
      <c r="BH46">
        <v>171712</v>
      </c>
      <c r="BI46">
        <v>192712</v>
      </c>
      <c r="BJ46">
        <v>405716</v>
      </c>
      <c r="BK46">
        <v>373928</v>
      </c>
      <c r="BL46">
        <v>79.5</v>
      </c>
      <c r="BM46">
        <v>107.5</v>
      </c>
      <c r="BN46">
        <v>1246365</v>
      </c>
      <c r="BO46">
        <v>627270</v>
      </c>
      <c r="BP46">
        <v>241545</v>
      </c>
      <c r="BQ46">
        <v>247548</v>
      </c>
      <c r="BR46">
        <v>74.105000000000004</v>
      </c>
      <c r="BS46">
        <v>88.91</v>
      </c>
      <c r="BT46">
        <f>'Bond Portfolio data'!BX118</f>
        <v>1.4726999999999999</v>
      </c>
      <c r="BV46">
        <v>630344</v>
      </c>
      <c r="BW46">
        <v>369872</v>
      </c>
      <c r="BX46">
        <v>161492</v>
      </c>
      <c r="BY46">
        <v>113212</v>
      </c>
      <c r="BZ46">
        <v>109752</v>
      </c>
      <c r="CA46">
        <v>126980</v>
      </c>
      <c r="CB46">
        <v>65.075299999999999</v>
      </c>
      <c r="CC46">
        <v>106.8986</v>
      </c>
      <c r="CD46">
        <v>968643.68</v>
      </c>
      <c r="CE46">
        <v>500812.42</v>
      </c>
      <c r="CF46">
        <v>199934.75</v>
      </c>
      <c r="CG46">
        <v>174264.38</v>
      </c>
      <c r="CH46">
        <v>78322</v>
      </c>
      <c r="CI46">
        <v>78.3</v>
      </c>
      <c r="CJ46">
        <f t="shared" si="44"/>
        <v>1000.2809706257982</v>
      </c>
      <c r="CK46">
        <f>1/'Bond Portfolio data'!CG118</f>
        <v>1.5309246785058175</v>
      </c>
      <c r="CM46">
        <v>1220748</v>
      </c>
      <c r="CN46">
        <v>582816</v>
      </c>
      <c r="CO46">
        <v>286148</v>
      </c>
      <c r="CP46">
        <v>268412</v>
      </c>
      <c r="CQ46">
        <v>458432</v>
      </c>
      <c r="CR46">
        <v>383464</v>
      </c>
      <c r="CS46">
        <v>57.625500000000002</v>
      </c>
      <c r="CT46">
        <v>78.931200000000004</v>
      </c>
      <c r="CU46">
        <v>2118417.77</v>
      </c>
      <c r="CV46">
        <v>735626.59</v>
      </c>
      <c r="CW46">
        <v>415065.24</v>
      </c>
      <c r="CX46">
        <v>428397.8</v>
      </c>
      <c r="CY46">
        <v>150797</v>
      </c>
      <c r="CZ46">
        <v>774696.16</v>
      </c>
      <c r="DA46">
        <f t="shared" si="62"/>
        <v>0.19465308825075367</v>
      </c>
      <c r="DB46">
        <v>60.5</v>
      </c>
      <c r="DC46">
        <v>2257.36</v>
      </c>
      <c r="DD46">
        <v>851000</v>
      </c>
      <c r="DE46">
        <f>'Bond Portfolio data'!CP118</f>
        <v>7.7984999999999998</v>
      </c>
      <c r="DG46">
        <v>81.816800000000001</v>
      </c>
      <c r="DH46">
        <f t="shared" si="10"/>
        <v>82.025920399402622</v>
      </c>
      <c r="DI46">
        <v>767728</v>
      </c>
      <c r="DJ46">
        <v>935957.8</v>
      </c>
      <c r="DK46">
        <v>2700271.62</v>
      </c>
      <c r="DL46">
        <v>1231413.82</v>
      </c>
      <c r="DM46">
        <v>578901.36</v>
      </c>
      <c r="DN46">
        <v>810870.47</v>
      </c>
      <c r="DO46">
        <v>242286.03</v>
      </c>
      <c r="DP46">
        <v>41510.410000000003</v>
      </c>
      <c r="DQ46">
        <f t="shared" si="11"/>
        <v>5836.753479428412</v>
      </c>
      <c r="DR46">
        <f>'Bond Portfolio data'!CY118</f>
        <v>8.4212000000000007</v>
      </c>
      <c r="DT46">
        <v>431608.18</v>
      </c>
      <c r="DU46">
        <v>256689.45</v>
      </c>
      <c r="DV46">
        <v>108045.77</v>
      </c>
      <c r="DW46">
        <v>46814.82</v>
      </c>
      <c r="DX46">
        <v>202111.78</v>
      </c>
      <c r="DY46">
        <v>181143.17</v>
      </c>
      <c r="DZ46">
        <v>89.5595</v>
      </c>
      <c r="EA46">
        <v>82.504300000000001</v>
      </c>
      <c r="EB46">
        <v>481932.17</v>
      </c>
      <c r="EC46">
        <v>280706.64</v>
      </c>
      <c r="ED46">
        <v>116184.84</v>
      </c>
      <c r="EE46">
        <v>56887.519999999997</v>
      </c>
      <c r="EF46">
        <v>60918.15</v>
      </c>
      <c r="EG46">
        <v>4037.9</v>
      </c>
      <c r="EH46">
        <f t="shared" si="39"/>
        <v>15086.592040417048</v>
      </c>
      <c r="EI46">
        <f>'Bond Portfolio data'!DI118</f>
        <v>1.5129999999999999</v>
      </c>
      <c r="EK46">
        <v>2.6348769230000002</v>
      </c>
      <c r="EL46">
        <v>4.8499999999999996</v>
      </c>
      <c r="EM46">
        <v>0.5</v>
      </c>
      <c r="EN46">
        <v>4.83</v>
      </c>
      <c r="EO46">
        <v>4.8499999999999996</v>
      </c>
      <c r="EP46">
        <v>4.1399999999999997</v>
      </c>
      <c r="EQ46">
        <v>6.56</v>
      </c>
      <c r="ER46">
        <v>0.84</v>
      </c>
      <c r="ES46" s="42">
        <v>2.92</v>
      </c>
      <c r="ET46" s="1">
        <f t="shared" si="68"/>
        <v>2.5950944620077836</v>
      </c>
      <c r="EV46">
        <v>4.258207692</v>
      </c>
      <c r="EW46">
        <v>4.8899999999999997</v>
      </c>
      <c r="EX46">
        <v>1.51</v>
      </c>
      <c r="EY46">
        <v>5.32</v>
      </c>
      <c r="EZ46">
        <v>5.82</v>
      </c>
      <c r="FA46">
        <v>5.85</v>
      </c>
      <c r="FB46">
        <v>5.04</v>
      </c>
      <c r="FC46">
        <v>2.94</v>
      </c>
      <c r="FD46">
        <v>4.54</v>
      </c>
      <c r="FE46" s="1">
        <f t="shared" si="69"/>
        <v>3.8185970880837279</v>
      </c>
      <c r="GT46">
        <f t="shared" si="48"/>
        <v>0.61895211320938681</v>
      </c>
      <c r="GU46">
        <f t="shared" ref="GU46:GU77" si="84">100*($GF$39*(LN(E46)-LN(E45))+$GG$39*(LN(Y46)-LN(Y45))+$GH$39*(AK46-AK45)+$GI$39*(LN(AX46)-LN(AX45))+$GJ$39*(LN(BO46)-LN(BO45))+$GK$39*(LN(CE46)-LN(CE45))+$GL$39*(LN(CV46)-LN(CV45))+$GM$39*(LN(DL46)-LN(DL45))+$GN$39*(LN(EC46)-LN(EC45)))</f>
        <v>0.887771013569154</v>
      </c>
      <c r="GV46">
        <f t="shared" si="63"/>
        <v>0.5208859938950422</v>
      </c>
      <c r="GW46">
        <f t="shared" si="49"/>
        <v>0.24601119557329676</v>
      </c>
      <c r="GX46">
        <f t="shared" si="50"/>
        <v>5.335172557068029E-2</v>
      </c>
      <c r="GY46">
        <f t="shared" si="51"/>
        <v>0.94652072138992194</v>
      </c>
      <c r="GZ46">
        <f t="shared" si="52"/>
        <v>0.85733644906583806</v>
      </c>
      <c r="HA46">
        <f t="shared" si="72"/>
        <v>3.8845402917404277</v>
      </c>
      <c r="HB46">
        <f t="shared" si="53"/>
        <v>1.1948895915423325</v>
      </c>
      <c r="HD46">
        <f t="shared" si="73"/>
        <v>0.53092985210566435</v>
      </c>
      <c r="HE46">
        <f t="shared" si="74"/>
        <v>0.71432288230249152</v>
      </c>
      <c r="HF46">
        <f t="shared" si="75"/>
        <v>0.83673235779075839</v>
      </c>
      <c r="HG46">
        <f t="shared" si="76"/>
        <v>0.24388814970868392</v>
      </c>
      <c r="HH46">
        <f t="shared" si="77"/>
        <v>9.896288305237981E-2</v>
      </c>
      <c r="HI46">
        <f t="shared" si="78"/>
        <v>1.1751959155053413</v>
      </c>
      <c r="HJ46">
        <f t="shared" si="83"/>
        <v>0.70994319186378119</v>
      </c>
      <c r="HK46">
        <f t="shared" si="79"/>
        <v>4.1985458851109634</v>
      </c>
      <c r="HL46">
        <f t="shared" si="80"/>
        <v>0.852989950438102</v>
      </c>
      <c r="HN46">
        <f t="shared" si="57"/>
        <v>6.1895211320938679E-3</v>
      </c>
      <c r="HO46">
        <f t="shared" si="46"/>
        <v>8.8777101356915401E-3</v>
      </c>
      <c r="HP46">
        <f t="shared" si="64"/>
        <v>5.2088599389504223E-3</v>
      </c>
      <c r="HQ46">
        <f t="shared" si="58"/>
        <v>2.4601119557329677E-3</v>
      </c>
      <c r="HR46">
        <f t="shared" si="54"/>
        <v>9.8962883052379816E-4</v>
      </c>
      <c r="HS46">
        <f t="shared" si="55"/>
        <v>1.1751959155053414E-2</v>
      </c>
      <c r="HT46">
        <f t="shared" si="59"/>
        <v>8.5733644906583802E-3</v>
      </c>
      <c r="HU46">
        <f t="shared" si="33"/>
        <v>3.8845402917404279E-2</v>
      </c>
      <c r="HV46">
        <f t="shared" si="60"/>
        <v>1.1948895915423325</v>
      </c>
    </row>
    <row r="47" spans="1:230" ht="15.75" x14ac:dyDescent="0.25">
      <c r="A47" t="s">
        <v>407</v>
      </c>
      <c r="B47">
        <v>1.0636850900000001</v>
      </c>
      <c r="C47">
        <v>100.53461230000001</v>
      </c>
      <c r="D47">
        <v>1576538.3231691101</v>
      </c>
      <c r="E47">
        <v>894245.69734976499</v>
      </c>
      <c r="F47">
        <v>360951.84747102699</v>
      </c>
      <c r="G47">
        <v>300518.347579489</v>
      </c>
      <c r="H47">
        <v>803083.04077682004</v>
      </c>
      <c r="I47">
        <v>116492.51002513</v>
      </c>
      <c r="J47">
        <f t="shared" si="7"/>
        <v>6893.859876515472</v>
      </c>
      <c r="K47">
        <f>1/'Bond Portfolio data'!AP119</f>
        <v>0.95368250192882287</v>
      </c>
      <c r="M47">
        <v>520068.6</v>
      </c>
      <c r="N47">
        <v>285827.20000000001</v>
      </c>
      <c r="O47">
        <v>144217.20000000001</v>
      </c>
      <c r="P47">
        <v>85765.6</v>
      </c>
      <c r="Q47">
        <v>52111.7</v>
      </c>
      <c r="R47">
        <v>51463.21</v>
      </c>
      <c r="S47">
        <v>44550</v>
      </c>
      <c r="T47">
        <f t="shared" si="8"/>
        <v>0.86566694926336696</v>
      </c>
      <c r="U47">
        <v>113.39</v>
      </c>
      <c r="V47">
        <v>81.8523</v>
      </c>
      <c r="W47">
        <f t="shared" si="9"/>
        <v>86.566694926336694</v>
      </c>
      <c r="X47">
        <v>451020.3</v>
      </c>
      <c r="Y47">
        <v>259880.7</v>
      </c>
      <c r="Z47">
        <v>117294.6</v>
      </c>
      <c r="AA47">
        <v>81330.100000000006</v>
      </c>
      <c r="AB47">
        <v>268713.8</v>
      </c>
      <c r="AC47">
        <v>25.69</v>
      </c>
      <c r="AD47">
        <v>6163</v>
      </c>
      <c r="AE47">
        <f t="shared" si="42"/>
        <v>1.6972026395672208</v>
      </c>
      <c r="AF47">
        <f t="shared" si="43"/>
        <v>158327.47</v>
      </c>
      <c r="AG47">
        <f>'Bond Portfolio data'!AX119</f>
        <v>113.61</v>
      </c>
      <c r="AI47">
        <v>8.1699586140384</v>
      </c>
      <c r="AJ47">
        <v>4912.7531197994704</v>
      </c>
      <c r="AK47">
        <v>7.0387078276665802</v>
      </c>
      <c r="AL47">
        <v>6.4802811672978704</v>
      </c>
      <c r="AM47">
        <v>0.64585829175118004</v>
      </c>
      <c r="AN47">
        <v>0.929979929291048</v>
      </c>
      <c r="AO47">
        <f t="shared" si="56"/>
        <v>1.8829459539035032</v>
      </c>
      <c r="AP47">
        <v>711.17173381264001</v>
      </c>
      <c r="AQ47">
        <f>'Bond Portfolio data'!BG119/100</f>
        <v>8.2774999999999999</v>
      </c>
      <c r="AR47">
        <v>378.38867498383001</v>
      </c>
      <c r="AS47">
        <f t="shared" si="47"/>
        <v>585.86950081242594</v>
      </c>
      <c r="AU47">
        <v>78.523099999999999</v>
      </c>
      <c r="AV47">
        <v>79.072100000000006</v>
      </c>
      <c r="AW47">
        <v>1302434.98</v>
      </c>
      <c r="AX47">
        <v>820583.06</v>
      </c>
      <c r="AY47">
        <v>240086.31</v>
      </c>
      <c r="AZ47">
        <v>258320.54</v>
      </c>
      <c r="BA47">
        <v>126886</v>
      </c>
      <c r="BB47">
        <v>894.8</v>
      </c>
      <c r="BC47">
        <f t="shared" si="67"/>
        <v>10.907981156081291</v>
      </c>
      <c r="BD47">
        <f>'Bond Portfolio data'!BP119</f>
        <v>0.62429999999999997</v>
      </c>
      <c r="BF47">
        <v>1017736</v>
      </c>
      <c r="BG47">
        <v>555400</v>
      </c>
      <c r="BH47">
        <v>172840</v>
      </c>
      <c r="BI47">
        <v>197172</v>
      </c>
      <c r="BJ47">
        <v>429404</v>
      </c>
      <c r="BK47">
        <v>387164</v>
      </c>
      <c r="BL47">
        <v>80.400000000000006</v>
      </c>
      <c r="BM47">
        <v>108.6</v>
      </c>
      <c r="BN47">
        <v>1265780</v>
      </c>
      <c r="BO47">
        <v>634746</v>
      </c>
      <c r="BP47">
        <v>243492</v>
      </c>
      <c r="BQ47">
        <v>251477</v>
      </c>
      <c r="BR47">
        <v>75.224999999999994</v>
      </c>
      <c r="BS47">
        <v>89.028000000000006</v>
      </c>
      <c r="BT47">
        <f>'Bond Portfolio data'!BX119</f>
        <v>1.4858</v>
      </c>
      <c r="BV47">
        <v>641228</v>
      </c>
      <c r="BW47">
        <v>375232</v>
      </c>
      <c r="BX47">
        <v>165568</v>
      </c>
      <c r="BY47">
        <v>112272</v>
      </c>
      <c r="BZ47">
        <v>115568</v>
      </c>
      <c r="CA47">
        <v>133196</v>
      </c>
      <c r="CB47">
        <v>65.5364</v>
      </c>
      <c r="CC47">
        <v>106.67910000000001</v>
      </c>
      <c r="CD47">
        <v>978429.92</v>
      </c>
      <c r="CE47">
        <v>505556.68</v>
      </c>
      <c r="CF47">
        <v>206330.02</v>
      </c>
      <c r="CG47">
        <v>173428.22</v>
      </c>
      <c r="CH47">
        <v>78606</v>
      </c>
      <c r="CI47">
        <v>79.5</v>
      </c>
      <c r="CJ47">
        <f t="shared" si="44"/>
        <v>988.75471698113211</v>
      </c>
      <c r="CK47">
        <f>1/'Bond Portfolio data'!CG119</f>
        <v>1.5370427297878881</v>
      </c>
      <c r="CM47">
        <v>1295308</v>
      </c>
      <c r="CN47">
        <v>600416</v>
      </c>
      <c r="CO47">
        <v>316148</v>
      </c>
      <c r="CP47">
        <v>268000</v>
      </c>
      <c r="CQ47">
        <v>512024</v>
      </c>
      <c r="CR47">
        <v>400004</v>
      </c>
      <c r="CS47">
        <v>59.914000000000001</v>
      </c>
      <c r="CT47">
        <v>80.356099999999998</v>
      </c>
      <c r="CU47">
        <v>2161945.94</v>
      </c>
      <c r="CV47">
        <v>749648</v>
      </c>
      <c r="CW47">
        <v>423553.12</v>
      </c>
      <c r="CX47">
        <v>429288.43</v>
      </c>
      <c r="CY47">
        <v>151457</v>
      </c>
      <c r="CZ47">
        <v>759843.01</v>
      </c>
      <c r="DA47">
        <f t="shared" si="62"/>
        <v>0.19932670039301933</v>
      </c>
      <c r="DB47">
        <v>61</v>
      </c>
      <c r="DC47">
        <v>2257.5</v>
      </c>
      <c r="DD47">
        <v>851000</v>
      </c>
      <c r="DE47">
        <f>'Bond Portfolio data'!CP119</f>
        <v>7.8430999999999997</v>
      </c>
      <c r="DG47">
        <v>82.091300000000004</v>
      </c>
      <c r="DH47">
        <f t="shared" si="10"/>
        <v>82.285412493451744</v>
      </c>
      <c r="DI47">
        <v>788988</v>
      </c>
      <c r="DJ47">
        <v>958843.1</v>
      </c>
      <c r="DK47">
        <v>2727797.87</v>
      </c>
      <c r="DL47">
        <v>1248016.27</v>
      </c>
      <c r="DM47">
        <v>604236.81999999995</v>
      </c>
      <c r="DN47">
        <v>806475.57</v>
      </c>
      <c r="DO47">
        <v>246271</v>
      </c>
      <c r="DP47">
        <v>41472.519999999997</v>
      </c>
      <c r="DQ47">
        <f t="shared" si="11"/>
        <v>5938.1730360248184</v>
      </c>
      <c r="DR47">
        <f>'Bond Portfolio data'!CY119</f>
        <v>8.3230000000000004</v>
      </c>
      <c r="DT47">
        <v>435050.63</v>
      </c>
      <c r="DU47">
        <v>258863.75</v>
      </c>
      <c r="DV47">
        <v>110414.25</v>
      </c>
      <c r="DW47">
        <v>47021.41</v>
      </c>
      <c r="DX47">
        <v>209524.11</v>
      </c>
      <c r="DY47">
        <v>183441.28</v>
      </c>
      <c r="DZ47">
        <v>89.855900000000005</v>
      </c>
      <c r="EA47">
        <v>82.910799999999995</v>
      </c>
      <c r="EB47">
        <v>484115.47</v>
      </c>
      <c r="EC47">
        <v>282285.58</v>
      </c>
      <c r="ED47">
        <v>118413.31</v>
      </c>
      <c r="EE47">
        <v>56863.37</v>
      </c>
      <c r="EF47">
        <v>61160.82</v>
      </c>
      <c r="EG47">
        <v>4049.53</v>
      </c>
      <c r="EH47">
        <f t="shared" si="39"/>
        <v>15103.189752884902</v>
      </c>
      <c r="EI47">
        <f>'Bond Portfolio data'!DI119</f>
        <v>1.5278</v>
      </c>
      <c r="EK47">
        <v>2.6993939390000001</v>
      </c>
      <c r="EL47">
        <v>5</v>
      </c>
      <c r="EM47">
        <v>0.5</v>
      </c>
      <c r="EN47">
        <v>4.75</v>
      </c>
      <c r="EO47">
        <v>4.9400000000000004</v>
      </c>
      <c r="EP47">
        <v>3.24</v>
      </c>
      <c r="EQ47">
        <v>6.14</v>
      </c>
      <c r="ER47">
        <v>0.79</v>
      </c>
      <c r="ES47" s="42">
        <v>3.02</v>
      </c>
      <c r="ET47" s="1">
        <f t="shared" si="68"/>
        <v>2.566772304772075</v>
      </c>
      <c r="EV47">
        <v>5.050689727</v>
      </c>
      <c r="EW47">
        <v>5.5</v>
      </c>
      <c r="EX47">
        <v>1.78</v>
      </c>
      <c r="EY47">
        <v>5.66</v>
      </c>
      <c r="EZ47">
        <v>6.27</v>
      </c>
      <c r="FA47">
        <v>5.85</v>
      </c>
      <c r="FB47">
        <v>5.94</v>
      </c>
      <c r="FC47">
        <v>3.43</v>
      </c>
      <c r="FD47">
        <v>5.48</v>
      </c>
      <c r="FE47" s="1">
        <f t="shared" si="69"/>
        <v>4.3694163031439084</v>
      </c>
      <c r="GT47">
        <f t="shared" si="48"/>
        <v>1.0708984619305768</v>
      </c>
      <c r="GU47">
        <f t="shared" si="84"/>
        <v>0.97390463295631535</v>
      </c>
      <c r="GV47">
        <f t="shared" si="63"/>
        <v>0.835702308235173</v>
      </c>
      <c r="GW47">
        <f t="shared" si="49"/>
        <v>0.65477962214831897</v>
      </c>
      <c r="GX47">
        <f t="shared" si="50"/>
        <v>4.2619442977397996E-2</v>
      </c>
      <c r="GY47">
        <f t="shared" si="51"/>
        <v>0.94699088272390353</v>
      </c>
      <c r="GZ47">
        <f t="shared" si="52"/>
        <v>0.72281602608883766</v>
      </c>
      <c r="HA47">
        <f t="shared" si="72"/>
        <v>-1.1421387751662955</v>
      </c>
      <c r="HB47">
        <f t="shared" si="53"/>
        <v>1.0259721412869436</v>
      </c>
      <c r="HD47">
        <f t="shared" si="73"/>
        <v>0.98053820692570315</v>
      </c>
      <c r="HE47">
        <f t="shared" si="74"/>
        <v>0.83850105409289732</v>
      </c>
      <c r="HF47">
        <f t="shared" si="75"/>
        <v>0.98837848243516058</v>
      </c>
      <c r="HG47">
        <f t="shared" si="76"/>
        <v>0.68600613029772139</v>
      </c>
      <c r="HH47">
        <f t="shared" si="77"/>
        <v>4.9971345798876535E-2</v>
      </c>
      <c r="HI47">
        <f t="shared" si="78"/>
        <v>0.87135676774937176</v>
      </c>
      <c r="HJ47">
        <f t="shared" si="83"/>
        <v>0.26405478636660318</v>
      </c>
      <c r="HK47">
        <f t="shared" si="79"/>
        <v>-1.2333606941743274</v>
      </c>
      <c r="HL47">
        <f t="shared" si="80"/>
        <v>0.61120663603719583</v>
      </c>
      <c r="HN47">
        <f t="shared" si="57"/>
        <v>1.0708984619305768E-2</v>
      </c>
      <c r="HO47">
        <f t="shared" si="46"/>
        <v>9.739046329563154E-3</v>
      </c>
      <c r="HP47">
        <f t="shared" si="64"/>
        <v>8.3570230823517295E-3</v>
      </c>
      <c r="HQ47">
        <f t="shared" si="58"/>
        <v>6.5477962214831901E-3</v>
      </c>
      <c r="HR47">
        <f t="shared" si="54"/>
        <v>4.9971345798876534E-4</v>
      </c>
      <c r="HS47">
        <f t="shared" si="55"/>
        <v>8.7135676774937176E-3</v>
      </c>
      <c r="HT47">
        <f t="shared" si="59"/>
        <v>7.2281602608883768E-3</v>
      </c>
      <c r="HU47">
        <f t="shared" si="33"/>
        <v>-1.1421387751662954E-2</v>
      </c>
      <c r="HV47">
        <f t="shared" si="60"/>
        <v>1.0259721412869436</v>
      </c>
    </row>
    <row r="48" spans="1:230" ht="15.75" x14ac:dyDescent="0.25">
      <c r="A48" t="s">
        <v>408</v>
      </c>
      <c r="B48">
        <v>1.0664151310000001</v>
      </c>
      <c r="C48">
        <v>102.26937700000001</v>
      </c>
      <c r="D48">
        <v>1596914.3856293501</v>
      </c>
      <c r="E48">
        <v>902129.88679375604</v>
      </c>
      <c r="F48">
        <v>364334.66858716903</v>
      </c>
      <c r="G48">
        <v>302256.10251953802</v>
      </c>
      <c r="H48">
        <v>813035.56665282499</v>
      </c>
      <c r="I48">
        <v>117073.4850076</v>
      </c>
      <c r="J48">
        <f t="shared" si="7"/>
        <v>6944.6601559699493</v>
      </c>
      <c r="K48">
        <f>1/'Bond Portfolio data'!AP120</f>
        <v>0.96293657136804411</v>
      </c>
      <c r="M48">
        <v>519207.6</v>
      </c>
      <c r="N48">
        <v>285148.09999999998</v>
      </c>
      <c r="O48">
        <v>143860.29999999999</v>
      </c>
      <c r="P48">
        <v>86143.2</v>
      </c>
      <c r="Q48">
        <v>52716</v>
      </c>
      <c r="R48">
        <v>53013.24</v>
      </c>
      <c r="S48">
        <v>44897</v>
      </c>
      <c r="T48">
        <f t="shared" si="8"/>
        <v>0.84690164192945006</v>
      </c>
      <c r="U48">
        <v>113.104</v>
      </c>
      <c r="V48">
        <v>80.078500000000005</v>
      </c>
      <c r="W48">
        <f t="shared" si="9"/>
        <v>84.690164192945005</v>
      </c>
      <c r="X48">
        <v>451407.4</v>
      </c>
      <c r="Y48">
        <v>260302.4</v>
      </c>
      <c r="Z48">
        <v>118285</v>
      </c>
      <c r="AA48">
        <v>81682.7</v>
      </c>
      <c r="AB48">
        <v>268280.7</v>
      </c>
      <c r="AC48">
        <v>25.74</v>
      </c>
      <c r="AD48">
        <v>6160</v>
      </c>
      <c r="AE48">
        <f t="shared" si="42"/>
        <v>1.691999288590198</v>
      </c>
      <c r="AF48">
        <f t="shared" si="43"/>
        <v>158558.39999999999</v>
      </c>
      <c r="AG48">
        <f>'Bond Portfolio data'!AX120</f>
        <v>104.54</v>
      </c>
      <c r="AI48">
        <v>8.1941283733055403</v>
      </c>
      <c r="AJ48">
        <v>4983.4597883447896</v>
      </c>
      <c r="AK48">
        <v>7.0746647216914198</v>
      </c>
      <c r="AL48">
        <v>6.5455894445675504</v>
      </c>
      <c r="AM48">
        <v>0.65194061710540896</v>
      </c>
      <c r="AN48">
        <v>0.93008258751866901</v>
      </c>
      <c r="AO48">
        <f t="shared" si="56"/>
        <v>-2.1503241164306908</v>
      </c>
      <c r="AP48">
        <v>713.02814751755</v>
      </c>
      <c r="AQ48">
        <f>'Bond Portfolio data'!BG120/100</f>
        <v>8.2782999999999998</v>
      </c>
      <c r="AR48">
        <v>397.43212569232702</v>
      </c>
      <c r="AS48">
        <f t="shared" si="47"/>
        <v>609.61399744797347</v>
      </c>
      <c r="AU48">
        <v>78.690600000000003</v>
      </c>
      <c r="AV48">
        <v>78.923400000000001</v>
      </c>
      <c r="AW48">
        <v>1320457.98</v>
      </c>
      <c r="AX48">
        <v>831610.85</v>
      </c>
      <c r="AY48">
        <v>233742.13</v>
      </c>
      <c r="AZ48">
        <v>259847.61</v>
      </c>
      <c r="BA48">
        <v>128165</v>
      </c>
      <c r="BB48">
        <v>897</v>
      </c>
      <c r="BC48">
        <f t="shared" si="67"/>
        <v>10.990909870508533</v>
      </c>
      <c r="BD48">
        <f>'Bond Portfolio data'!BP120</f>
        <v>0.61339999999999995</v>
      </c>
      <c r="BF48">
        <v>1037516</v>
      </c>
      <c r="BG48">
        <v>564004</v>
      </c>
      <c r="BH48">
        <v>176192</v>
      </c>
      <c r="BI48">
        <v>198144</v>
      </c>
      <c r="BJ48">
        <v>443504</v>
      </c>
      <c r="BK48">
        <v>405008</v>
      </c>
      <c r="BL48">
        <v>80.8</v>
      </c>
      <c r="BM48">
        <v>108.1</v>
      </c>
      <c r="BN48">
        <v>1283772</v>
      </c>
      <c r="BO48">
        <v>640868</v>
      </c>
      <c r="BP48">
        <v>249441</v>
      </c>
      <c r="BQ48">
        <v>251805</v>
      </c>
      <c r="BR48">
        <v>75.498999999999995</v>
      </c>
      <c r="BS48">
        <v>90.436999999999998</v>
      </c>
      <c r="BT48">
        <f>'Bond Portfolio data'!BX120</f>
        <v>1.4724999999999999</v>
      </c>
      <c r="BV48">
        <v>654932</v>
      </c>
      <c r="BW48">
        <v>382004</v>
      </c>
      <c r="BX48">
        <v>169180</v>
      </c>
      <c r="BY48">
        <v>116016</v>
      </c>
      <c r="BZ48">
        <v>125804</v>
      </c>
      <c r="CA48">
        <v>137640</v>
      </c>
      <c r="CB48">
        <v>66.129300000000001</v>
      </c>
      <c r="CC48">
        <v>108.6823</v>
      </c>
      <c r="CD48">
        <v>990380.74</v>
      </c>
      <c r="CE48">
        <v>512108.97</v>
      </c>
      <c r="CF48">
        <v>203927.52</v>
      </c>
      <c r="CG48">
        <v>176996.54</v>
      </c>
      <c r="CH48">
        <v>80797</v>
      </c>
      <c r="CI48">
        <v>80.7</v>
      </c>
      <c r="CJ48">
        <f t="shared" si="44"/>
        <v>1001.2019826517967</v>
      </c>
      <c r="CK48">
        <f>1/'Bond Portfolio data'!CG120</f>
        <v>1.5535187199005747</v>
      </c>
      <c r="CM48">
        <v>1365084</v>
      </c>
      <c r="CN48">
        <v>618292</v>
      </c>
      <c r="CO48">
        <v>292812</v>
      </c>
      <c r="CP48">
        <v>274220</v>
      </c>
      <c r="CQ48">
        <v>562272</v>
      </c>
      <c r="CR48">
        <v>410820</v>
      </c>
      <c r="CS48">
        <v>62.073700000000002</v>
      </c>
      <c r="CT48">
        <v>82.192300000000003</v>
      </c>
      <c r="CU48">
        <v>2199136.0099999998</v>
      </c>
      <c r="CV48">
        <v>760525.19</v>
      </c>
      <c r="CW48">
        <v>452430.22</v>
      </c>
      <c r="CX48">
        <v>432366.37</v>
      </c>
      <c r="CY48">
        <v>154205</v>
      </c>
      <c r="CZ48">
        <v>773937.28</v>
      </c>
      <c r="DA48">
        <f t="shared" si="62"/>
        <v>0.19924741188329886</v>
      </c>
      <c r="DB48">
        <v>62</v>
      </c>
      <c r="DC48">
        <v>2265</v>
      </c>
      <c r="DD48">
        <v>851000</v>
      </c>
      <c r="DE48">
        <f>'Bond Portfolio data'!CP120</f>
        <v>7.8921999999999999</v>
      </c>
      <c r="DG48">
        <v>82.644900000000007</v>
      </c>
      <c r="DH48">
        <f t="shared" si="10"/>
        <v>83.029489516812887</v>
      </c>
      <c r="DI48">
        <v>811616</v>
      </c>
      <c r="DJ48">
        <v>977503.3</v>
      </c>
      <c r="DK48">
        <v>2776935.13</v>
      </c>
      <c r="DL48">
        <v>1284910.18</v>
      </c>
      <c r="DM48">
        <v>593062.98</v>
      </c>
      <c r="DN48">
        <v>807187.6</v>
      </c>
      <c r="DO48">
        <v>248682.9</v>
      </c>
      <c r="DP48">
        <v>41659.61</v>
      </c>
      <c r="DQ48">
        <f t="shared" si="11"/>
        <v>5969.4005776818358</v>
      </c>
      <c r="DR48">
        <f>'Bond Portfolio data'!CY120</f>
        <v>8.3309999999999995</v>
      </c>
      <c r="DT48">
        <v>445771.21</v>
      </c>
      <c r="DU48">
        <v>261221.2</v>
      </c>
      <c r="DV48">
        <v>110022.12</v>
      </c>
      <c r="DW48">
        <v>47703.3</v>
      </c>
      <c r="DX48">
        <v>215981.54</v>
      </c>
      <c r="DY48">
        <v>201403.21</v>
      </c>
      <c r="DZ48">
        <v>90.178799999999995</v>
      </c>
      <c r="EA48">
        <v>85.147300000000001</v>
      </c>
      <c r="EB48">
        <v>494367.84</v>
      </c>
      <c r="EC48">
        <v>284197.46999999997</v>
      </c>
      <c r="ED48">
        <v>117531.89</v>
      </c>
      <c r="EE48">
        <v>57278.05</v>
      </c>
      <c r="EF48">
        <v>61770.559999999998</v>
      </c>
      <c r="EG48">
        <v>4058.03</v>
      </c>
      <c r="EH48">
        <f t="shared" si="39"/>
        <v>15221.809597267638</v>
      </c>
      <c r="EI48">
        <f>'Bond Portfolio data'!DI120</f>
        <v>1.54</v>
      </c>
      <c r="EK48">
        <v>3.430630769</v>
      </c>
      <c r="EL48">
        <v>5.36</v>
      </c>
      <c r="EM48">
        <v>0.5</v>
      </c>
      <c r="EN48">
        <v>4.92</v>
      </c>
      <c r="EO48">
        <v>5.47</v>
      </c>
      <c r="EP48">
        <v>3.24</v>
      </c>
      <c r="EQ48">
        <v>6.16</v>
      </c>
      <c r="ER48">
        <v>1.0900000000000001</v>
      </c>
      <c r="ES48" s="42">
        <v>3.34</v>
      </c>
      <c r="ET48" s="1">
        <f t="shared" si="68"/>
        <v>2.9671307882053952</v>
      </c>
      <c r="EV48">
        <v>5.3175318479999998</v>
      </c>
      <c r="EW48">
        <v>5.53</v>
      </c>
      <c r="EX48">
        <v>1.76</v>
      </c>
      <c r="EY48">
        <v>6.09</v>
      </c>
      <c r="EZ48">
        <v>6.64</v>
      </c>
      <c r="FA48">
        <v>5.85</v>
      </c>
      <c r="FB48">
        <v>6.12</v>
      </c>
      <c r="FC48">
        <v>3.62</v>
      </c>
      <c r="FD48">
        <v>5.69</v>
      </c>
      <c r="FE48" s="1">
        <f t="shared" si="69"/>
        <v>4.5267649283396336</v>
      </c>
      <c r="GT48">
        <f t="shared" si="48"/>
        <v>1.1049512468889002</v>
      </c>
      <c r="GU48">
        <f t="shared" si="84"/>
        <v>0.99577693392119715</v>
      </c>
      <c r="GV48">
        <f t="shared" si="63"/>
        <v>0.9664318821273814</v>
      </c>
      <c r="GW48">
        <f t="shared" si="49"/>
        <v>0.43265194339659008</v>
      </c>
      <c r="GX48">
        <f t="shared" si="50"/>
        <v>0.24702877075849539</v>
      </c>
      <c r="GY48">
        <f t="shared" si="51"/>
        <v>0.15857806494886667</v>
      </c>
      <c r="GZ48">
        <f t="shared" si="52"/>
        <v>0.50941454918932405</v>
      </c>
      <c r="HA48">
        <f t="shared" si="72"/>
        <v>-1.8401402784258996</v>
      </c>
      <c r="HB48">
        <f t="shared" si="53"/>
        <v>0.8103640521639135</v>
      </c>
      <c r="HD48">
        <f t="shared" si="73"/>
        <v>0.99892711331777551</v>
      </c>
      <c r="HE48">
        <f t="shared" si="74"/>
        <v>0.78567915826283818</v>
      </c>
      <c r="HF48">
        <f t="shared" si="75"/>
        <v>0.51677551714602776</v>
      </c>
      <c r="HG48">
        <f t="shared" si="76"/>
        <v>0.44654764187069074</v>
      </c>
      <c r="HH48">
        <f t="shared" si="77"/>
        <v>0.19124532801801025</v>
      </c>
      <c r="HI48">
        <f t="shared" si="78"/>
        <v>0.34515942812404304</v>
      </c>
      <c r="HJ48">
        <f t="shared" si="83"/>
        <v>0.43510418604925472</v>
      </c>
      <c r="HK48">
        <f t="shared" si="79"/>
        <v>-1.9896221664760116</v>
      </c>
      <c r="HL48">
        <f t="shared" si="80"/>
        <v>0.55480176356213529</v>
      </c>
      <c r="HN48">
        <f t="shared" si="57"/>
        <v>1.1049512468889001E-2</v>
      </c>
      <c r="HO48">
        <f t="shared" si="46"/>
        <v>9.957769339211971E-3</v>
      </c>
      <c r="HP48">
        <f t="shared" si="64"/>
        <v>9.6643188212738144E-3</v>
      </c>
      <c r="HQ48">
        <f t="shared" si="58"/>
        <v>4.3265194339659006E-3</v>
      </c>
      <c r="HR48">
        <f t="shared" si="54"/>
        <v>1.9124532801801026E-3</v>
      </c>
      <c r="HS48">
        <f t="shared" si="55"/>
        <v>3.4515942812404304E-3</v>
      </c>
      <c r="HT48">
        <f t="shared" si="59"/>
        <v>5.0941454918932401E-3</v>
      </c>
      <c r="HU48">
        <f t="shared" si="33"/>
        <v>-1.8401402784258995E-2</v>
      </c>
      <c r="HV48">
        <f t="shared" si="60"/>
        <v>0.8103640521639135</v>
      </c>
    </row>
    <row r="49" spans="1:230" ht="15.75" x14ac:dyDescent="0.25">
      <c r="A49" t="s">
        <v>409</v>
      </c>
      <c r="B49">
        <v>1.0707330719999999</v>
      </c>
      <c r="C49">
        <v>105.1406032</v>
      </c>
      <c r="D49">
        <v>1614593.10263213</v>
      </c>
      <c r="E49">
        <v>909094.11970140401</v>
      </c>
      <c r="F49">
        <v>371241.30574770499</v>
      </c>
      <c r="G49">
        <v>305047.60751608398</v>
      </c>
      <c r="H49">
        <v>825370.99234260095</v>
      </c>
      <c r="I49">
        <v>118138.09109272</v>
      </c>
      <c r="J49">
        <f t="shared" si="7"/>
        <v>6986.493388443303</v>
      </c>
      <c r="K49">
        <f>1/'Bond Portfolio data'!AP121</f>
        <v>1.0130131671451466</v>
      </c>
      <c r="M49">
        <v>527299.6</v>
      </c>
      <c r="N49">
        <v>287544.59999999998</v>
      </c>
      <c r="O49">
        <v>144924.4</v>
      </c>
      <c r="P49">
        <v>87583.5</v>
      </c>
      <c r="Q49">
        <v>54584.6</v>
      </c>
      <c r="R49">
        <v>52905.17</v>
      </c>
      <c r="S49">
        <v>45985.3</v>
      </c>
      <c r="T49">
        <f t="shared" si="8"/>
        <v>0.86920238608060429</v>
      </c>
      <c r="U49">
        <v>112.6951</v>
      </c>
      <c r="V49">
        <v>82.187100000000001</v>
      </c>
      <c r="W49">
        <f t="shared" si="9"/>
        <v>86.92023860806043</v>
      </c>
      <c r="X49">
        <v>460110.6</v>
      </c>
      <c r="Y49">
        <v>262979.20000000001</v>
      </c>
      <c r="Z49">
        <v>119825.60000000001</v>
      </c>
      <c r="AA49">
        <v>82782.100000000006</v>
      </c>
      <c r="AB49">
        <v>269485</v>
      </c>
      <c r="AC49">
        <v>25.7</v>
      </c>
      <c r="AD49">
        <v>6132</v>
      </c>
      <c r="AE49">
        <f t="shared" si="42"/>
        <v>1.7100126655853962</v>
      </c>
      <c r="AF49">
        <f t="shared" si="43"/>
        <v>157592.4</v>
      </c>
      <c r="AG49">
        <f>'Bond Portfolio data'!AX121</f>
        <v>107.06</v>
      </c>
      <c r="AI49">
        <v>8.2095850847386505</v>
      </c>
      <c r="AJ49">
        <v>5136.3648134540699</v>
      </c>
      <c r="AK49">
        <v>7.1012636691759203</v>
      </c>
      <c r="AL49">
        <v>6.5615399750230896</v>
      </c>
      <c r="AM49">
        <v>0.65618331863688495</v>
      </c>
      <c r="AN49">
        <v>0.93403258296720104</v>
      </c>
      <c r="AO49">
        <f t="shared" si="56"/>
        <v>-0.10092216432789256</v>
      </c>
      <c r="AP49">
        <v>714.77680677971796</v>
      </c>
      <c r="AQ49">
        <f>'Bond Portfolio data'!BG121/100</f>
        <v>8.2786000000000008</v>
      </c>
      <c r="AR49">
        <v>404.21796608613602</v>
      </c>
      <c r="AS49">
        <f t="shared" si="47"/>
        <v>616.01377938993278</v>
      </c>
      <c r="AU49">
        <v>79.841999999999999</v>
      </c>
      <c r="AV49">
        <v>78.953900000000004</v>
      </c>
      <c r="AW49">
        <v>1333835.03</v>
      </c>
      <c r="AX49">
        <v>845465.04</v>
      </c>
      <c r="AY49">
        <v>242335.64</v>
      </c>
      <c r="AZ49">
        <v>256322.69</v>
      </c>
      <c r="BA49">
        <v>129506</v>
      </c>
      <c r="BB49">
        <v>884.4</v>
      </c>
      <c r="BC49">
        <f t="shared" si="67"/>
        <v>11.264133876074176</v>
      </c>
      <c r="BD49">
        <f>'Bond Portfolio data'!BP121</f>
        <v>0.62250000000000005</v>
      </c>
      <c r="BF49">
        <v>1066576</v>
      </c>
      <c r="BG49">
        <v>572472</v>
      </c>
      <c r="BH49">
        <v>179080</v>
      </c>
      <c r="BI49">
        <v>203624</v>
      </c>
      <c r="BJ49">
        <v>464288</v>
      </c>
      <c r="BK49">
        <v>412780</v>
      </c>
      <c r="BL49">
        <v>81.8</v>
      </c>
      <c r="BM49">
        <v>107.8</v>
      </c>
      <c r="BN49">
        <v>1304261</v>
      </c>
      <c r="BO49">
        <v>647852</v>
      </c>
      <c r="BP49">
        <v>251683</v>
      </c>
      <c r="BQ49">
        <v>254658</v>
      </c>
      <c r="BR49">
        <v>77.366</v>
      </c>
      <c r="BS49">
        <v>90.546999999999997</v>
      </c>
      <c r="BT49">
        <f>'Bond Portfolio data'!BX121</f>
        <v>1.4529000000000001</v>
      </c>
      <c r="BV49">
        <v>670900</v>
      </c>
      <c r="BW49">
        <v>385756</v>
      </c>
      <c r="BX49">
        <v>173788</v>
      </c>
      <c r="BY49">
        <v>119956</v>
      </c>
      <c r="BZ49">
        <v>131692</v>
      </c>
      <c r="CA49">
        <v>143064</v>
      </c>
      <c r="CB49">
        <v>66.949700000000007</v>
      </c>
      <c r="CC49">
        <v>108.5986</v>
      </c>
      <c r="CD49">
        <v>1002096.13</v>
      </c>
      <c r="CE49">
        <v>513725.35</v>
      </c>
      <c r="CF49">
        <v>215594.62</v>
      </c>
      <c r="CG49">
        <v>180550.19</v>
      </c>
      <c r="CH49">
        <v>82154</v>
      </c>
      <c r="CI49">
        <v>81</v>
      </c>
      <c r="CJ49">
        <f t="shared" si="44"/>
        <v>1014.2469135802469</v>
      </c>
      <c r="CK49">
        <f>1/'Bond Portfolio data'!CG121</f>
        <v>1.5817779183802594</v>
      </c>
      <c r="CM49">
        <v>1455692</v>
      </c>
      <c r="CN49">
        <v>633340</v>
      </c>
      <c r="CO49">
        <v>300956</v>
      </c>
      <c r="CP49">
        <v>282384</v>
      </c>
      <c r="CQ49">
        <v>630172</v>
      </c>
      <c r="CR49">
        <v>427804</v>
      </c>
      <c r="CS49">
        <v>65.229600000000005</v>
      </c>
      <c r="CT49">
        <v>83.687799999999996</v>
      </c>
      <c r="CU49">
        <v>2231643.85</v>
      </c>
      <c r="CV49">
        <v>770820.81</v>
      </c>
      <c r="CW49">
        <v>417264.63</v>
      </c>
      <c r="CX49">
        <v>438928.34</v>
      </c>
      <c r="CY49">
        <v>156584</v>
      </c>
      <c r="CZ49">
        <v>776863.43</v>
      </c>
      <c r="DA49">
        <f t="shared" si="62"/>
        <v>0.20155923673740184</v>
      </c>
      <c r="DB49">
        <v>62.6</v>
      </c>
      <c r="DC49">
        <v>2261.61</v>
      </c>
      <c r="DD49">
        <v>844000</v>
      </c>
      <c r="DE49">
        <f>'Bond Portfolio data'!CP121</f>
        <v>8.2200000000000006</v>
      </c>
      <c r="DG49">
        <v>82.653300000000002</v>
      </c>
      <c r="DH49">
        <f t="shared" si="10"/>
        <v>84.576639104580309</v>
      </c>
      <c r="DI49">
        <v>861524</v>
      </c>
      <c r="DJ49">
        <v>1018631.16</v>
      </c>
      <c r="DK49">
        <v>2797245.29</v>
      </c>
      <c r="DL49">
        <v>1295585.0900000001</v>
      </c>
      <c r="DM49">
        <v>600566.56000000006</v>
      </c>
      <c r="DN49">
        <v>802189.41</v>
      </c>
      <c r="DO49">
        <v>263805.64</v>
      </c>
      <c r="DP49">
        <v>41876.18</v>
      </c>
      <c r="DQ49">
        <f t="shared" si="11"/>
        <v>6299.6586603649139</v>
      </c>
      <c r="DR49">
        <f>'Bond Portfolio data'!CY121</f>
        <v>8.6141000000000005</v>
      </c>
      <c r="DT49">
        <v>451231.47</v>
      </c>
      <c r="DU49">
        <v>262938.21000000002</v>
      </c>
      <c r="DV49">
        <v>113510.9</v>
      </c>
      <c r="DW49">
        <v>48593.04</v>
      </c>
      <c r="DX49">
        <v>225151.02</v>
      </c>
      <c r="DY49">
        <v>208794.18</v>
      </c>
      <c r="DZ49">
        <v>90.449399999999997</v>
      </c>
      <c r="EA49">
        <v>87.281700000000001</v>
      </c>
      <c r="EB49">
        <v>498855.22</v>
      </c>
      <c r="EC49">
        <v>284617.2</v>
      </c>
      <c r="ED49">
        <v>120918.87</v>
      </c>
      <c r="EE49">
        <v>57927.09</v>
      </c>
      <c r="EF49">
        <v>62489.09</v>
      </c>
      <c r="EG49">
        <v>4068.74</v>
      </c>
      <c r="EH49">
        <f t="shared" si="39"/>
        <v>15358.339436778953</v>
      </c>
      <c r="EI49">
        <f>'Bond Portfolio data'!DI121</f>
        <v>1.6262000000000001</v>
      </c>
      <c r="EK49">
        <v>3.5486153850000002</v>
      </c>
      <c r="EL49">
        <v>5.81</v>
      </c>
      <c r="EM49">
        <v>0.5</v>
      </c>
      <c r="EN49">
        <v>5.25</v>
      </c>
      <c r="EO49">
        <v>5.78</v>
      </c>
      <c r="EP49">
        <v>3.24</v>
      </c>
      <c r="EQ49">
        <v>5.92</v>
      </c>
      <c r="ER49">
        <v>1.58</v>
      </c>
      <c r="ES49" s="42">
        <v>3.84</v>
      </c>
      <c r="ET49" s="1">
        <f t="shared" si="68"/>
        <v>3.1031171100016368</v>
      </c>
      <c r="EV49">
        <v>5.6136826620000004</v>
      </c>
      <c r="EW49">
        <v>5.61</v>
      </c>
      <c r="EX49">
        <v>1.77</v>
      </c>
      <c r="EY49">
        <v>6.29</v>
      </c>
      <c r="EZ49">
        <v>6.9</v>
      </c>
      <c r="FA49">
        <v>5.85</v>
      </c>
      <c r="FB49">
        <v>6.28</v>
      </c>
      <c r="FC49">
        <v>4.16</v>
      </c>
      <c r="FD49">
        <v>5.79</v>
      </c>
      <c r="FE49" s="1">
        <f t="shared" si="69"/>
        <v>4.7010886746880143</v>
      </c>
      <c r="GT49">
        <f t="shared" si="48"/>
        <v>1.3486140841693701</v>
      </c>
      <c r="GU49">
        <f t="shared" si="84"/>
        <v>1.059611386764933</v>
      </c>
      <c r="GV49">
        <f t="shared" si="63"/>
        <v>1.8304789449526488</v>
      </c>
      <c r="GW49">
        <f t="shared" si="49"/>
        <v>0.16197373688357763</v>
      </c>
      <c r="GX49">
        <f t="shared" si="50"/>
        <v>0.43169119558913499</v>
      </c>
      <c r="GY49">
        <f t="shared" si="51"/>
        <v>1.9970946184176785</v>
      </c>
      <c r="GZ49">
        <f t="shared" si="52"/>
        <v>1.2755222420251939</v>
      </c>
      <c r="HA49">
        <f t="shared" si="72"/>
        <v>3.2434816973241012</v>
      </c>
      <c r="HB49">
        <f t="shared" si="53"/>
        <v>0.83241059730183931</v>
      </c>
      <c r="HD49">
        <f t="shared" si="73"/>
        <v>1.3326899904531211</v>
      </c>
      <c r="HE49">
        <f t="shared" si="74"/>
        <v>0.9302931967187168</v>
      </c>
      <c r="HF49">
        <f t="shared" si="75"/>
        <v>1.8495036076649995</v>
      </c>
      <c r="HG49">
        <f t="shared" si="76"/>
        <v>0.1552689596355559</v>
      </c>
      <c r="HH49">
        <f t="shared" si="77"/>
        <v>0.41415707827244985</v>
      </c>
      <c r="HI49">
        <f t="shared" si="78"/>
        <v>2.1666344258837427</v>
      </c>
      <c r="HJ49">
        <f t="shared" si="83"/>
        <v>1.1343803850276644</v>
      </c>
      <c r="HK49">
        <f t="shared" si="79"/>
        <v>3.5052931743933411</v>
      </c>
      <c r="HL49">
        <f t="shared" si="80"/>
        <v>0.81528494581951327</v>
      </c>
      <c r="HN49">
        <f t="shared" si="57"/>
        <v>1.3486140841693701E-2</v>
      </c>
      <c r="HO49">
        <f t="shared" si="46"/>
        <v>1.059611386764933E-2</v>
      </c>
      <c r="HP49">
        <f t="shared" si="64"/>
        <v>1.8304789449526487E-2</v>
      </c>
      <c r="HQ49">
        <f t="shared" si="58"/>
        <v>1.6197373688357764E-3</v>
      </c>
      <c r="HR49">
        <f t="shared" si="54"/>
        <v>4.1415707827244987E-3</v>
      </c>
      <c r="HS49">
        <f t="shared" si="55"/>
        <v>2.1666344258837428E-2</v>
      </c>
      <c r="HT49">
        <f t="shared" si="59"/>
        <v>1.2755222420251939E-2</v>
      </c>
      <c r="HU49">
        <f t="shared" si="33"/>
        <v>3.2434816973241014E-2</v>
      </c>
      <c r="HV49">
        <f t="shared" si="60"/>
        <v>0.83241059730183931</v>
      </c>
    </row>
    <row r="50" spans="1:230" ht="15.75" x14ac:dyDescent="0.25">
      <c r="A50" t="s">
        <v>410</v>
      </c>
      <c r="B50">
        <v>1.074769643</v>
      </c>
      <c r="C50">
        <v>106.49198929999999</v>
      </c>
      <c r="D50">
        <v>1629545.1109819899</v>
      </c>
      <c r="E50">
        <v>916918.69255812594</v>
      </c>
      <c r="F50">
        <v>373472.905365541</v>
      </c>
      <c r="G50">
        <v>306026.04477870802</v>
      </c>
      <c r="H50">
        <v>834847.41390189901</v>
      </c>
      <c r="I50">
        <v>118892.50369272</v>
      </c>
      <c r="J50">
        <f t="shared" si="7"/>
        <v>7021.8675523864695</v>
      </c>
      <c r="K50">
        <f>1/'Bond Portfolio data'!AP122</f>
        <v>1.0706271305479897</v>
      </c>
      <c r="M50">
        <v>526650</v>
      </c>
      <c r="N50">
        <v>285620.2</v>
      </c>
      <c r="O50">
        <v>143043.20000000001</v>
      </c>
      <c r="P50">
        <v>88481.5</v>
      </c>
      <c r="Q50">
        <v>55424.7</v>
      </c>
      <c r="R50">
        <v>54977.23</v>
      </c>
      <c r="S50">
        <v>46982.8</v>
      </c>
      <c r="T50">
        <f t="shared" si="8"/>
        <v>0.85458652609453045</v>
      </c>
      <c r="U50">
        <v>112.3198</v>
      </c>
      <c r="V50">
        <v>80.804299999999998</v>
      </c>
      <c r="W50">
        <f t="shared" si="9"/>
        <v>85.45865260945304</v>
      </c>
      <c r="X50">
        <v>461075.8</v>
      </c>
      <c r="Y50">
        <v>261745.6</v>
      </c>
      <c r="Z50">
        <v>117860.9</v>
      </c>
      <c r="AA50">
        <v>83747.3</v>
      </c>
      <c r="AB50">
        <v>268744.40000000002</v>
      </c>
      <c r="AC50">
        <v>26.18</v>
      </c>
      <c r="AD50">
        <v>6150</v>
      </c>
      <c r="AE50">
        <f t="shared" si="42"/>
        <v>1.6691473041544778</v>
      </c>
      <c r="AF50">
        <f t="shared" si="43"/>
        <v>161007</v>
      </c>
      <c r="AG50">
        <f>'Bond Portfolio data'!AX122</f>
        <v>106.61</v>
      </c>
      <c r="AI50">
        <v>8.2319637874397902</v>
      </c>
      <c r="AJ50">
        <v>5348.43753990191</v>
      </c>
      <c r="AK50">
        <v>7.1322211477465904</v>
      </c>
      <c r="AL50">
        <v>6.57200328266096</v>
      </c>
      <c r="AM50">
        <v>0.66010344679734501</v>
      </c>
      <c r="AN50">
        <v>0.92674422783196497</v>
      </c>
      <c r="AO50">
        <f t="shared" si="56"/>
        <v>-4.0010540983846576</v>
      </c>
      <c r="AP50">
        <v>716.46159631208502</v>
      </c>
      <c r="AQ50">
        <f>'Bond Portfolio data'!BG122/100</f>
        <v>8.2781000000000002</v>
      </c>
      <c r="AR50">
        <v>412.09163953158799</v>
      </c>
      <c r="AS50">
        <f t="shared" si="47"/>
        <v>624.28342334970739</v>
      </c>
      <c r="AU50">
        <v>80.355599999999995</v>
      </c>
      <c r="AV50">
        <v>80.569400000000002</v>
      </c>
      <c r="AW50">
        <v>1343562.75</v>
      </c>
      <c r="AX50">
        <v>849984.33</v>
      </c>
      <c r="AY50">
        <v>252102.89</v>
      </c>
      <c r="AZ50">
        <v>265702.71000000002</v>
      </c>
      <c r="BA50">
        <v>133486</v>
      </c>
      <c r="BB50">
        <v>895.3</v>
      </c>
      <c r="BC50">
        <f t="shared" si="67"/>
        <v>11.468953251595941</v>
      </c>
      <c r="BD50">
        <f>'Bond Portfolio data'!BP122</f>
        <v>0.65259999999999996</v>
      </c>
      <c r="BF50">
        <v>1095808</v>
      </c>
      <c r="BG50">
        <v>580504</v>
      </c>
      <c r="BH50">
        <v>182660</v>
      </c>
      <c r="BI50">
        <v>213560</v>
      </c>
      <c r="BJ50">
        <v>482920</v>
      </c>
      <c r="BK50">
        <v>424056</v>
      </c>
      <c r="BL50">
        <v>83</v>
      </c>
      <c r="BM50">
        <v>110.2</v>
      </c>
      <c r="BN50">
        <v>1319798</v>
      </c>
      <c r="BO50">
        <v>653488</v>
      </c>
      <c r="BP50">
        <v>253401</v>
      </c>
      <c r="BQ50">
        <v>257471</v>
      </c>
      <c r="BR50">
        <v>78.688999999999993</v>
      </c>
      <c r="BS50">
        <v>90.619</v>
      </c>
      <c r="BT50">
        <f>'Bond Portfolio data'!BX122</f>
        <v>1.4799</v>
      </c>
      <c r="BV50">
        <v>680328</v>
      </c>
      <c r="BW50">
        <v>391960</v>
      </c>
      <c r="BX50">
        <v>180220</v>
      </c>
      <c r="BY50">
        <v>121512</v>
      </c>
      <c r="BZ50">
        <v>140184</v>
      </c>
      <c r="CA50">
        <v>152796</v>
      </c>
      <c r="CB50">
        <v>67.457999999999998</v>
      </c>
      <c r="CC50">
        <v>115.14319999999999</v>
      </c>
      <c r="CD50">
        <v>1008521.55</v>
      </c>
      <c r="CE50">
        <v>517851.26</v>
      </c>
      <c r="CF50">
        <v>219424.19</v>
      </c>
      <c r="CG50">
        <v>180205.46</v>
      </c>
      <c r="CH50">
        <v>83141</v>
      </c>
      <c r="CI50">
        <v>81.3</v>
      </c>
      <c r="CJ50">
        <f t="shared" si="44"/>
        <v>1022.6445264452644</v>
      </c>
      <c r="CK50">
        <f>1/'Bond Portfolio data'!CG122</f>
        <v>1.6943409013893598</v>
      </c>
      <c r="CM50">
        <v>1467508</v>
      </c>
      <c r="CN50">
        <v>639556</v>
      </c>
      <c r="CO50">
        <v>305484</v>
      </c>
      <c r="CP50">
        <v>283128</v>
      </c>
      <c r="CQ50">
        <v>656880</v>
      </c>
      <c r="CR50">
        <v>436472</v>
      </c>
      <c r="CS50">
        <v>66.722700000000003</v>
      </c>
      <c r="CT50">
        <v>86.702699999999993</v>
      </c>
      <c r="CU50">
        <v>2199414.33</v>
      </c>
      <c r="CV50">
        <v>783772.88</v>
      </c>
      <c r="CW50">
        <v>411046.51</v>
      </c>
      <c r="CX50">
        <v>434806.21</v>
      </c>
      <c r="CY50">
        <v>158677</v>
      </c>
      <c r="CZ50">
        <v>753693.27</v>
      </c>
      <c r="DA50">
        <f t="shared" si="62"/>
        <v>0.21053259504360441</v>
      </c>
      <c r="DB50">
        <v>63.1</v>
      </c>
      <c r="DC50">
        <v>2273.7800000000002</v>
      </c>
      <c r="DD50">
        <v>846000</v>
      </c>
      <c r="DE50">
        <f>'Bond Portfolio data'!CP122</f>
        <v>8.7780000000000005</v>
      </c>
      <c r="DG50">
        <v>83.038600000000002</v>
      </c>
      <c r="DH50">
        <f t="shared" si="10"/>
        <v>84.648579585019093</v>
      </c>
      <c r="DI50">
        <v>900112</v>
      </c>
      <c r="DJ50">
        <v>1063351.57</v>
      </c>
      <c r="DK50">
        <v>2858828.07</v>
      </c>
      <c r="DL50">
        <v>1317182.3600000001</v>
      </c>
      <c r="DM50">
        <v>630288.9</v>
      </c>
      <c r="DN50">
        <v>801866.72</v>
      </c>
      <c r="DO50">
        <v>264948.46000000002</v>
      </c>
      <c r="DP50">
        <v>42351.25</v>
      </c>
      <c r="DQ50">
        <f t="shared" si="11"/>
        <v>6255.977332428206</v>
      </c>
      <c r="DR50">
        <f>'Bond Portfolio data'!CY122</f>
        <v>8.8674999999999997</v>
      </c>
      <c r="DT50">
        <v>456246.62</v>
      </c>
      <c r="DU50">
        <v>264932.32</v>
      </c>
      <c r="DV50">
        <v>114436.7</v>
      </c>
      <c r="DW50">
        <v>49382.47</v>
      </c>
      <c r="DX50">
        <v>242515.81</v>
      </c>
      <c r="DY50">
        <v>201340.03</v>
      </c>
      <c r="DZ50">
        <v>90.947100000000006</v>
      </c>
      <c r="EA50">
        <v>86.643699999999995</v>
      </c>
      <c r="EB50">
        <v>501692.45</v>
      </c>
      <c r="EC50">
        <v>286316.39</v>
      </c>
      <c r="ED50">
        <v>121373.45</v>
      </c>
      <c r="EE50">
        <v>58430.43</v>
      </c>
      <c r="EF50">
        <v>63086.65</v>
      </c>
      <c r="EG50">
        <v>4075.35</v>
      </c>
      <c r="EH50">
        <f t="shared" si="39"/>
        <v>15480.056927625848</v>
      </c>
      <c r="EI50">
        <f>'Bond Portfolio data'!DI122</f>
        <v>1.6729000000000001</v>
      </c>
      <c r="EK50">
        <v>4.2848064519999998</v>
      </c>
      <c r="EL50">
        <v>5.92</v>
      </c>
      <c r="EM50">
        <v>0.5</v>
      </c>
      <c r="EN50">
        <v>5.83</v>
      </c>
      <c r="EO50">
        <v>6.19</v>
      </c>
      <c r="EP50">
        <v>3.24</v>
      </c>
      <c r="EQ50">
        <v>6.48</v>
      </c>
      <c r="ER50">
        <v>2.6</v>
      </c>
      <c r="ES50" s="42">
        <v>3.96</v>
      </c>
      <c r="ET50" s="1">
        <f t="shared" si="68"/>
        <v>3.5123454981568942</v>
      </c>
      <c r="EV50">
        <v>5.4266256149999998</v>
      </c>
      <c r="EW50">
        <v>5.31</v>
      </c>
      <c r="EX50">
        <v>1.7</v>
      </c>
      <c r="EY50">
        <v>6.01</v>
      </c>
      <c r="EZ50">
        <v>6.3</v>
      </c>
      <c r="FA50">
        <v>5.85</v>
      </c>
      <c r="FB50">
        <v>6.14</v>
      </c>
      <c r="FC50">
        <v>4.01</v>
      </c>
      <c r="FD50">
        <v>5.3</v>
      </c>
      <c r="FE50" s="1">
        <f t="shared" si="69"/>
        <v>4.5274435865419518</v>
      </c>
      <c r="GT50">
        <f t="shared" ref="GT50:GT81" si="85">100*($GF$39*(LN(D50)-LN(D49))+$GG$39*(LN(X50)-LN(X49))+$GH$39*(AI50-AI49)+$GI$39*(LN(AW50)-LN(AW49))+$GJ$39*(LN(BN50)-LN(BN49))+$GK$39*(LN(CD50)-LN(CD49))+$GL$39*(LN(CU50)-LN(CU49))+$GM$39*(LN(DK50)-LN(DK49))+$GN$39*(LN(EB50)-LN(EB49)))</f>
        <v>0.81244360992562148</v>
      </c>
      <c r="GU50">
        <f t="shared" si="84"/>
        <v>0.67134277722338553</v>
      </c>
      <c r="GV50">
        <f t="shared" si="63"/>
        <v>0.4688087949905857</v>
      </c>
      <c r="GW50">
        <f t="shared" ref="GW50:GW81" si="86">100*($GF$39*(LN(I50)-LN(I49))+$GG$39*(LN(AF50)-LN(AF49))+$GH$39*(LN(AP50)-LN(AP49))+$GI$39*(LN(BB50)-LN(BB49))+$GJ$39*(LN(BS50)-LN(BS49))+$GK$39*(LN(CI50)-LN(CI49))+$GL$39*(LN(DC50)-LN(DC49))+$GM$39*(LN(DP50)-LN(DP49))+$GN$39*(LN(EG50)-LN(EG49)))</f>
        <v>1.0141663178844289</v>
      </c>
      <c r="GX50">
        <f t="shared" ref="GX50:GX81" si="87">100*($GF$39*(LN(B50)-LN(B49))+$GG$39*(LN(U50)-LN(U49))+$GH$39*(LN(AM50)-LN(AM49))+$GI$39*(LN(AU50)-LN(AU49))+$GJ$39*(LN(BL50)-LN(BL49))+$GK$39*(LN(CB50)-LN(CB49))+$GL$39*(LN(CS50)-LN(CS49))+$GM$39*(LN(DG50)-LN(DG49))+$GN$39*(LN(DZ50)-LN(DZ49)))</f>
        <v>0.32250838849674379</v>
      </c>
      <c r="GY50">
        <f t="shared" ref="GY50:GY81" si="88">100*($GF$39*(LN(C50)-LN(C49))+$GG$39*(LN(W50)-LN(W49))+$GH$39*(AO50/100)+$GI$39*(LN(AV50)-LN(AV49))+$GJ$39*(LN(BM50)-LN(BM49))+$GK$39*(LN(CC50)-LN(CC49))+$GL$39*(LN(CT50)-LN(CT49))+$GM$39*(LN(DH50)-LN(DH49))+$GN$39*(LN(EA50)-LN(EA49)))</f>
        <v>0.33137479317393181</v>
      </c>
      <c r="GZ50">
        <f t="shared" ref="GZ50:GZ81" si="89">100*($GF$39*(LN(J50)-LN(J49))+$GG$39*(LN(AE50)-LN(AE49))+$GH$39*(LN(AJ50)-LN(AJ49))+$GI$39*(LN(BC50)-LN(BC49))+$GJ$39*(LN(BR50)-LN(BR49))+$GK$39*(LN(CJ50)-LN(CJ49))+$GL$39*(LN(DA50)-LN(DA49))+$GM$39*(LN(DQ50)-LN(DQ49))+$GN$39*(LN(EH50)-LN(EH49)))</f>
        <v>0.24277946597592751</v>
      </c>
      <c r="HA50">
        <f t="shared" si="72"/>
        <v>3.309302050043307</v>
      </c>
      <c r="HB50">
        <f t="shared" ref="HB50:HB81" si="90">100*($GF$39*(LN(G50)-LN(G49))+$GG$39*(LN(AA50)-LN(AA49))+$GH$39*(LN(AS50)-LN(AS49))+$GI$39*(LN(AZ50)-LN(AZ49))+$GJ$39*(LN(BQ50)-LN(BQ49))+$GK$39*(LN(CG50)-LN(CG49))+$GL$39*(LN(CX50)-LN(CX49))+$GM$39*(LN(DN50)-LN(DN49))+$GN$39*(LN(EE50)-LN(EE49)))</f>
        <v>0.94265283058307603</v>
      </c>
      <c r="HD50">
        <f t="shared" si="73"/>
        <v>0.69725551252200058</v>
      </c>
      <c r="HE50">
        <f t="shared" si="74"/>
        <v>0.47542767595401536</v>
      </c>
      <c r="HF50">
        <f t="shared" si="75"/>
        <v>0.42213950034889125</v>
      </c>
      <c r="HG50">
        <f t="shared" si="76"/>
        <v>1.0770955643893576</v>
      </c>
      <c r="HH50">
        <f t="shared" si="77"/>
        <v>0.3004370569118161</v>
      </c>
      <c r="HI50">
        <f t="shared" si="78"/>
        <v>0.68147645402624857</v>
      </c>
      <c r="HJ50">
        <f t="shared" si="83"/>
        <v>-6.4548011626667151E-2</v>
      </c>
      <c r="HK50">
        <f t="shared" si="79"/>
        <v>3.5772133614299748</v>
      </c>
      <c r="HL50">
        <f t="shared" si="80"/>
        <v>0.91106753745267655</v>
      </c>
      <c r="HN50">
        <f t="shared" si="57"/>
        <v>8.1244360992562149E-3</v>
      </c>
      <c r="HO50">
        <f t="shared" si="46"/>
        <v>6.7134277722338551E-3</v>
      </c>
      <c r="HP50">
        <f t="shared" si="64"/>
        <v>4.6880879499058567E-3</v>
      </c>
      <c r="HQ50">
        <f t="shared" si="58"/>
        <v>1.0141663178844289E-2</v>
      </c>
      <c r="HR50">
        <f t="shared" si="54"/>
        <v>3.0043705691181611E-3</v>
      </c>
      <c r="HS50">
        <f t="shared" si="55"/>
        <v>6.8147645402624859E-3</v>
      </c>
      <c r="HT50">
        <f t="shared" si="59"/>
        <v>2.427794659759275E-3</v>
      </c>
      <c r="HU50">
        <f t="shared" si="33"/>
        <v>3.3093020500433071E-2</v>
      </c>
      <c r="HV50">
        <f t="shared" si="60"/>
        <v>0.94265283058307603</v>
      </c>
    </row>
    <row r="51" spans="1:230" ht="15.75" x14ac:dyDescent="0.25">
      <c r="A51" t="s">
        <v>411</v>
      </c>
      <c r="B51">
        <v>1.080707968</v>
      </c>
      <c r="C51">
        <v>108.1336202</v>
      </c>
      <c r="D51">
        <v>1638287.1312624901</v>
      </c>
      <c r="E51">
        <v>921169.91885921895</v>
      </c>
      <c r="F51">
        <v>377217.06984328502</v>
      </c>
      <c r="G51">
        <v>308154.19073024899</v>
      </c>
      <c r="H51">
        <v>846499.13871102198</v>
      </c>
      <c r="I51">
        <v>119479.65584507</v>
      </c>
      <c r="J51">
        <f t="shared" si="7"/>
        <v>7084.8809592210628</v>
      </c>
      <c r="K51">
        <f>1/'Bond Portfolio data'!AP123</f>
        <v>1.1046354923802244</v>
      </c>
      <c r="M51">
        <v>525565.4</v>
      </c>
      <c r="N51">
        <v>285573.3</v>
      </c>
      <c r="O51">
        <v>144152.4</v>
      </c>
      <c r="P51">
        <v>89498.5</v>
      </c>
      <c r="Q51">
        <v>56491.7</v>
      </c>
      <c r="R51">
        <v>56373.23</v>
      </c>
      <c r="S51">
        <v>48964.7</v>
      </c>
      <c r="T51">
        <f t="shared" si="8"/>
        <v>0.86858070754505279</v>
      </c>
      <c r="U51">
        <v>112.0479</v>
      </c>
      <c r="V51">
        <v>82.128</v>
      </c>
      <c r="W51">
        <f t="shared" si="9"/>
        <v>86.858070754505277</v>
      </c>
      <c r="X51">
        <v>461246</v>
      </c>
      <c r="Y51">
        <v>262330.3</v>
      </c>
      <c r="Z51">
        <v>118999.2</v>
      </c>
      <c r="AA51">
        <v>84373.2</v>
      </c>
      <c r="AB51">
        <v>269558.7</v>
      </c>
      <c r="AC51">
        <v>25.86</v>
      </c>
      <c r="AD51">
        <v>6140</v>
      </c>
      <c r="AE51">
        <f t="shared" si="42"/>
        <v>1.6976824595479039</v>
      </c>
      <c r="AF51">
        <f t="shared" si="43"/>
        <v>158780.4</v>
      </c>
      <c r="AG51">
        <f>'Bond Portfolio data'!AX123</f>
        <v>107.57</v>
      </c>
      <c r="AI51">
        <v>8.2540560400828404</v>
      </c>
      <c r="AJ51">
        <v>5511.0138321028198</v>
      </c>
      <c r="AK51">
        <v>7.1496495959241697</v>
      </c>
      <c r="AL51">
        <v>6.5902745385694503</v>
      </c>
      <c r="AM51">
        <v>0.66251635831810596</v>
      </c>
      <c r="AN51">
        <v>0.932651250520528</v>
      </c>
      <c r="AO51">
        <f t="shared" si="56"/>
        <v>1.2665471230402348</v>
      </c>
      <c r="AP51">
        <v>718.168476517405</v>
      </c>
      <c r="AQ51">
        <f>'Bond Portfolio data'!BG123/100</f>
        <v>8.2791999999999994</v>
      </c>
      <c r="AR51">
        <v>418.11382970474</v>
      </c>
      <c r="AS51">
        <f t="shared" si="47"/>
        <v>631.09963166220189</v>
      </c>
      <c r="AU51">
        <v>80.757400000000004</v>
      </c>
      <c r="AV51">
        <v>81.328500000000005</v>
      </c>
      <c r="AW51">
        <v>1347393.96</v>
      </c>
      <c r="AX51">
        <v>859330.35</v>
      </c>
      <c r="AY51">
        <v>238867.29</v>
      </c>
      <c r="AZ51">
        <v>266126.02</v>
      </c>
      <c r="BA51">
        <v>136197</v>
      </c>
      <c r="BB51">
        <v>896</v>
      </c>
      <c r="BC51">
        <f t="shared" si="67"/>
        <v>11.692736950549451</v>
      </c>
      <c r="BD51">
        <f>'Bond Portfolio data'!BP123</f>
        <v>0.67679999999999996</v>
      </c>
      <c r="BF51">
        <v>1117980</v>
      </c>
      <c r="BG51">
        <v>592704</v>
      </c>
      <c r="BH51">
        <v>184984</v>
      </c>
      <c r="BI51">
        <v>213492</v>
      </c>
      <c r="BJ51">
        <v>493456</v>
      </c>
      <c r="BK51">
        <v>429164</v>
      </c>
      <c r="BL51">
        <v>83.9</v>
      </c>
      <c r="BM51">
        <v>110.4</v>
      </c>
      <c r="BN51">
        <v>1333130</v>
      </c>
      <c r="BO51">
        <v>661846</v>
      </c>
      <c r="BP51">
        <v>256447</v>
      </c>
      <c r="BQ51">
        <v>258674</v>
      </c>
      <c r="BR51">
        <v>80.108999999999995</v>
      </c>
      <c r="BS51">
        <v>90.936000000000007</v>
      </c>
      <c r="BT51">
        <f>'Bond Portfolio data'!BX123</f>
        <v>1.4817</v>
      </c>
      <c r="BV51">
        <v>697588</v>
      </c>
      <c r="BW51">
        <v>406476</v>
      </c>
      <c r="BX51">
        <v>171228</v>
      </c>
      <c r="BY51">
        <v>123436</v>
      </c>
      <c r="BZ51">
        <v>151280</v>
      </c>
      <c r="CA51">
        <v>154188</v>
      </c>
      <c r="CB51">
        <v>69.14</v>
      </c>
      <c r="CC51">
        <v>116.2864</v>
      </c>
      <c r="CD51">
        <v>1008950.67</v>
      </c>
      <c r="CE51">
        <v>523767.12</v>
      </c>
      <c r="CF51">
        <v>204823.24</v>
      </c>
      <c r="CG51">
        <v>179769.04</v>
      </c>
      <c r="CH51">
        <v>84680</v>
      </c>
      <c r="CI51">
        <v>81.900000000000006</v>
      </c>
      <c r="CJ51">
        <f t="shared" si="44"/>
        <v>1033.9438339438339</v>
      </c>
      <c r="CK51">
        <f>1/'Bond Portfolio data'!CG123</f>
        <v>1.7397355601948505</v>
      </c>
      <c r="CM51">
        <v>1531784</v>
      </c>
      <c r="CN51">
        <v>644116</v>
      </c>
      <c r="CO51">
        <v>290740</v>
      </c>
      <c r="CP51">
        <v>288228</v>
      </c>
      <c r="CQ51">
        <v>711224</v>
      </c>
      <c r="CR51">
        <v>435844</v>
      </c>
      <c r="CS51">
        <v>68.9756</v>
      </c>
      <c r="CT51">
        <v>88.118499999999997</v>
      </c>
      <c r="CU51">
        <v>2220760.9300000002</v>
      </c>
      <c r="CV51">
        <v>783750.36</v>
      </c>
      <c r="CW51">
        <v>394482.47</v>
      </c>
      <c r="CX51">
        <v>437269.93</v>
      </c>
      <c r="CY51">
        <v>160914</v>
      </c>
      <c r="CZ51">
        <v>753990.31</v>
      </c>
      <c r="DA51">
        <f t="shared" si="62"/>
        <v>0.2134165358172839</v>
      </c>
      <c r="DB51">
        <v>63.9</v>
      </c>
      <c r="DC51">
        <v>2271.19</v>
      </c>
      <c r="DD51">
        <v>844000</v>
      </c>
      <c r="DE51">
        <f>'Bond Portfolio data'!CP123</f>
        <v>8.9544999999999995</v>
      </c>
      <c r="DG51">
        <v>83.5899</v>
      </c>
      <c r="DH51">
        <f t="shared" si="10"/>
        <v>85.635193722070952</v>
      </c>
      <c r="DI51">
        <v>942132</v>
      </c>
      <c r="DJ51">
        <v>1100169.17</v>
      </c>
      <c r="DK51">
        <v>2883458.19</v>
      </c>
      <c r="DL51">
        <v>1322557.8899999999</v>
      </c>
      <c r="DM51">
        <v>637508.11</v>
      </c>
      <c r="DN51">
        <v>805637.28</v>
      </c>
      <c r="DO51">
        <v>269855.96000000002</v>
      </c>
      <c r="DP51">
        <v>42355.21</v>
      </c>
      <c r="DQ51">
        <f t="shared" si="11"/>
        <v>6371.2577508174318</v>
      </c>
      <c r="DR51">
        <f>'Bond Portfolio data'!CY123</f>
        <v>9.3045000000000009</v>
      </c>
      <c r="DT51">
        <v>461115.6</v>
      </c>
      <c r="DU51">
        <v>268159.76</v>
      </c>
      <c r="DV51">
        <v>115480.35</v>
      </c>
      <c r="DW51">
        <v>49816.33</v>
      </c>
      <c r="DX51">
        <v>241261.43</v>
      </c>
      <c r="DY51">
        <v>213030.75</v>
      </c>
      <c r="DZ51">
        <v>90.979900000000001</v>
      </c>
      <c r="EA51">
        <v>88.611800000000002</v>
      </c>
      <c r="EB51">
        <v>506778.01</v>
      </c>
      <c r="EC51">
        <v>287925.77</v>
      </c>
      <c r="ED51">
        <v>121975.48</v>
      </c>
      <c r="EE51">
        <v>58439.09</v>
      </c>
      <c r="EF51">
        <v>64151.56</v>
      </c>
      <c r="EG51">
        <v>4081.87</v>
      </c>
      <c r="EH51">
        <f t="shared" si="39"/>
        <v>15716.218301905745</v>
      </c>
      <c r="EI51">
        <f>'Bond Portfolio data'!DI123</f>
        <v>1.7064999999999999</v>
      </c>
      <c r="EK51">
        <v>4.7388153849999997</v>
      </c>
      <c r="EL51">
        <v>5.82</v>
      </c>
      <c r="EM51">
        <v>0.5</v>
      </c>
      <c r="EN51">
        <v>6</v>
      </c>
      <c r="EO51">
        <v>6.42</v>
      </c>
      <c r="EP51">
        <v>3.24</v>
      </c>
      <c r="EQ51">
        <v>7.12</v>
      </c>
      <c r="ER51">
        <v>3.06</v>
      </c>
      <c r="ES51" s="42">
        <v>3.99</v>
      </c>
      <c r="ET51" s="1">
        <f t="shared" si="68"/>
        <v>3.7385185981582842</v>
      </c>
      <c r="EV51">
        <v>5.438421892</v>
      </c>
      <c r="EW51">
        <v>5.32</v>
      </c>
      <c r="EX51">
        <v>1.77</v>
      </c>
      <c r="EY51">
        <v>5.79</v>
      </c>
      <c r="EZ51">
        <v>6.18</v>
      </c>
      <c r="FA51">
        <v>5.85</v>
      </c>
      <c r="FB51">
        <v>6.25</v>
      </c>
      <c r="FC51">
        <v>3.95</v>
      </c>
      <c r="FD51">
        <v>5.29</v>
      </c>
      <c r="FE51" s="1">
        <f t="shared" si="69"/>
        <v>4.5383995831896842</v>
      </c>
      <c r="GT51">
        <f t="shared" si="85"/>
        <v>0.5358286204734598</v>
      </c>
      <c r="GU51">
        <f t="shared" si="84"/>
        <v>0.60959705500518702</v>
      </c>
      <c r="GV51">
        <f t="shared" si="63"/>
        <v>0.15500818920334192</v>
      </c>
      <c r="GW51">
        <f t="shared" si="86"/>
        <v>-6.8045982045626757E-2</v>
      </c>
      <c r="GX51">
        <f t="shared" si="87"/>
        <v>0.42819514670859188</v>
      </c>
      <c r="GY51">
        <f t="shared" si="88"/>
        <v>1.4087479095613042</v>
      </c>
      <c r="GZ51">
        <f t="shared" si="89"/>
        <v>1.4351451824477961</v>
      </c>
      <c r="HA51">
        <f t="shared" si="72"/>
        <v>2.223911034436767</v>
      </c>
      <c r="HB51">
        <f t="shared" si="90"/>
        <v>0.62974189780611733</v>
      </c>
      <c r="HD51">
        <f t="shared" si="73"/>
        <v>0.40060217846269158</v>
      </c>
      <c r="HE51">
        <f t="shared" si="74"/>
        <v>0.51801980496192679</v>
      </c>
      <c r="HF51">
        <f t="shared" si="75"/>
        <v>1.9885122187320942E-2</v>
      </c>
      <c r="HG51">
        <f t="shared" si="76"/>
        <v>-9.2773718529360352E-2</v>
      </c>
      <c r="HH51">
        <f t="shared" si="77"/>
        <v>0.43331251229779116</v>
      </c>
      <c r="HI51">
        <f t="shared" si="78"/>
        <v>1.4202390921707946</v>
      </c>
      <c r="HJ51">
        <f t="shared" si="83"/>
        <v>1.3091413985960325</v>
      </c>
      <c r="HK51">
        <f t="shared" si="79"/>
        <v>2.4025505686637656</v>
      </c>
      <c r="HL51">
        <f t="shared" si="80"/>
        <v>0.59287773630821805</v>
      </c>
      <c r="HN51">
        <f t="shared" si="57"/>
        <v>5.3582862047345976E-3</v>
      </c>
      <c r="HO51">
        <f t="shared" si="46"/>
        <v>6.0959705500518704E-3</v>
      </c>
      <c r="HP51">
        <f t="shared" si="64"/>
        <v>1.5500818920334192E-3</v>
      </c>
      <c r="HQ51">
        <f t="shared" si="58"/>
        <v>-6.8045982045626761E-4</v>
      </c>
      <c r="HR51">
        <f t="shared" si="54"/>
        <v>4.3331251229779119E-3</v>
      </c>
      <c r="HS51">
        <f t="shared" si="55"/>
        <v>1.4202390921707947E-2</v>
      </c>
      <c r="HT51">
        <f t="shared" si="59"/>
        <v>1.4351451824477961E-2</v>
      </c>
      <c r="HU51">
        <f t="shared" si="33"/>
        <v>2.2239110344367669E-2</v>
      </c>
      <c r="HV51">
        <f t="shared" si="60"/>
        <v>0.62974189780611733</v>
      </c>
    </row>
    <row r="52" spans="1:230" ht="15.75" x14ac:dyDescent="0.25">
      <c r="A52" t="s">
        <v>412</v>
      </c>
      <c r="B52">
        <v>1.0841142850000001</v>
      </c>
      <c r="C52">
        <v>109.84545750000001</v>
      </c>
      <c r="D52">
        <v>1651875.2553942001</v>
      </c>
      <c r="E52">
        <v>922426.91806747101</v>
      </c>
      <c r="F52">
        <v>377997.16647730401</v>
      </c>
      <c r="G52">
        <v>310024.10944356298</v>
      </c>
      <c r="H52">
        <v>855610.82638419198</v>
      </c>
      <c r="I52">
        <v>120010.87494949</v>
      </c>
      <c r="J52">
        <f t="shared" si="7"/>
        <v>7129.4441169960655</v>
      </c>
      <c r="K52">
        <f>1/'Bond Portfolio data'!AP124</f>
        <v>1.1499275545640626</v>
      </c>
      <c r="M52">
        <v>528895.30000000005</v>
      </c>
      <c r="N52">
        <v>287977.40000000002</v>
      </c>
      <c r="O52">
        <v>145516</v>
      </c>
      <c r="P52">
        <v>89511.4</v>
      </c>
      <c r="Q52">
        <v>57517.1</v>
      </c>
      <c r="R52">
        <v>58461.47</v>
      </c>
      <c r="S52">
        <v>51672.7</v>
      </c>
      <c r="T52">
        <f t="shared" si="8"/>
        <v>0.88387616664445823</v>
      </c>
      <c r="U52">
        <v>111.6636</v>
      </c>
      <c r="V52">
        <v>83.574799999999996</v>
      </c>
      <c r="W52">
        <f t="shared" si="9"/>
        <v>88.387616664445829</v>
      </c>
      <c r="X52">
        <v>465763.9</v>
      </c>
      <c r="Y52">
        <v>265393.8</v>
      </c>
      <c r="Z52">
        <v>120756.3</v>
      </c>
      <c r="AA52">
        <v>84842.6</v>
      </c>
      <c r="AB52">
        <v>270468.09999999998</v>
      </c>
      <c r="AC52">
        <v>26.1</v>
      </c>
      <c r="AD52">
        <v>6173</v>
      </c>
      <c r="AE52">
        <f t="shared" si="42"/>
        <v>1.6787238704207481</v>
      </c>
      <c r="AF52">
        <f t="shared" si="43"/>
        <v>161115.30000000002</v>
      </c>
      <c r="AG52">
        <f>'Bond Portfolio data'!AX124</f>
        <v>109.82</v>
      </c>
      <c r="AI52">
        <v>8.2746511143226602</v>
      </c>
      <c r="AJ52">
        <v>5594.6431810858903</v>
      </c>
      <c r="AK52">
        <v>7.1681578742027199</v>
      </c>
      <c r="AL52">
        <v>6.61415147982839</v>
      </c>
      <c r="AM52">
        <v>0.66729508689138095</v>
      </c>
      <c r="AN52">
        <v>0.93836662404925097</v>
      </c>
      <c r="AO52">
        <f t="shared" si="56"/>
        <v>0.35947234057184807</v>
      </c>
      <c r="AP52">
        <v>719.93868698503798</v>
      </c>
      <c r="AQ52">
        <f>'Bond Portfolio data'!BG124/100</f>
        <v>8.2776999999999994</v>
      </c>
      <c r="AR52">
        <v>433.56656467753601</v>
      </c>
      <c r="AS52">
        <f t="shared" si="47"/>
        <v>649.73738484621856</v>
      </c>
      <c r="AU52">
        <v>80.83</v>
      </c>
      <c r="AV52">
        <v>81.630499999999998</v>
      </c>
      <c r="AW52">
        <v>1349428.94</v>
      </c>
      <c r="AX52">
        <v>867361.34</v>
      </c>
      <c r="AY52">
        <v>243305.57</v>
      </c>
      <c r="AZ52">
        <v>266600.76</v>
      </c>
      <c r="BA52">
        <v>138521</v>
      </c>
      <c r="BB52">
        <v>903.4</v>
      </c>
      <c r="BC52">
        <f t="shared" si="67"/>
        <v>11.794843412067234</v>
      </c>
      <c r="BD52">
        <f>'Bond Portfolio data'!BP124</f>
        <v>0.6915</v>
      </c>
      <c r="BF52">
        <v>1129156</v>
      </c>
      <c r="BG52">
        <v>598040</v>
      </c>
      <c r="BH52">
        <v>187104</v>
      </c>
      <c r="BI52">
        <v>214640</v>
      </c>
      <c r="BJ52">
        <v>509996</v>
      </c>
      <c r="BK52">
        <v>436968</v>
      </c>
      <c r="BL52">
        <v>84.5</v>
      </c>
      <c r="BM52">
        <v>113.5</v>
      </c>
      <c r="BN52">
        <v>1335503</v>
      </c>
      <c r="BO52">
        <v>663040</v>
      </c>
      <c r="BP52">
        <v>257600</v>
      </c>
      <c r="BQ52">
        <v>260251</v>
      </c>
      <c r="BR52">
        <v>80.646000000000001</v>
      </c>
      <c r="BS52">
        <v>91.759</v>
      </c>
      <c r="BT52">
        <f>'Bond Portfolio data'!BX124</f>
        <v>1.5261</v>
      </c>
      <c r="BV52">
        <v>693864</v>
      </c>
      <c r="BW52">
        <v>409840</v>
      </c>
      <c r="BX52">
        <v>157120</v>
      </c>
      <c r="BY52">
        <v>123584</v>
      </c>
      <c r="BZ52">
        <v>155460</v>
      </c>
      <c r="CA52">
        <v>158912</v>
      </c>
      <c r="CB52">
        <v>68.985799999999998</v>
      </c>
      <c r="CC52">
        <v>123.636</v>
      </c>
      <c r="CD52">
        <v>1005806.31</v>
      </c>
      <c r="CE52">
        <v>526142.87</v>
      </c>
      <c r="CF52">
        <v>187724.9</v>
      </c>
      <c r="CG52">
        <v>178921.89</v>
      </c>
      <c r="CH52">
        <v>85793</v>
      </c>
      <c r="CI52">
        <v>80.400000000000006</v>
      </c>
      <c r="CJ52">
        <f t="shared" si="44"/>
        <v>1067.0771144278606</v>
      </c>
      <c r="CK52">
        <f>1/'Bond Portfolio data'!CG124</f>
        <v>1.8789928598271326</v>
      </c>
      <c r="CM52">
        <v>1581224</v>
      </c>
      <c r="CN52">
        <v>645136</v>
      </c>
      <c r="CO52">
        <v>298088</v>
      </c>
      <c r="CP52">
        <v>292336</v>
      </c>
      <c r="CQ52">
        <v>756424</v>
      </c>
      <c r="CR52">
        <v>443516</v>
      </c>
      <c r="CS52">
        <v>71.173900000000003</v>
      </c>
      <c r="CT52">
        <v>89.644599999999997</v>
      </c>
      <c r="CU52">
        <v>2221634.66</v>
      </c>
      <c r="CV52">
        <v>779045.3</v>
      </c>
      <c r="CW52">
        <v>402065.97</v>
      </c>
      <c r="CX52">
        <v>438573.46</v>
      </c>
      <c r="CY52">
        <v>162539</v>
      </c>
      <c r="CZ52">
        <v>754302.72</v>
      </c>
      <c r="DA52">
        <f t="shared" si="62"/>
        <v>0.21548245245622341</v>
      </c>
      <c r="DB52">
        <v>64</v>
      </c>
      <c r="DC52">
        <v>2270.98</v>
      </c>
      <c r="DD52">
        <v>844000</v>
      </c>
      <c r="DE52">
        <f>'Bond Portfolio data'!CP124</f>
        <v>9.2547999999999995</v>
      </c>
      <c r="DG52">
        <v>83.837400000000002</v>
      </c>
      <c r="DH52">
        <f t="shared" si="10"/>
        <v>86.975513378980878</v>
      </c>
      <c r="DI52">
        <v>937280</v>
      </c>
      <c r="DJ52">
        <v>1077636.6399999999</v>
      </c>
      <c r="DK52">
        <v>2890499.1</v>
      </c>
      <c r="DL52">
        <v>1320467.83</v>
      </c>
      <c r="DM52">
        <v>644985.14</v>
      </c>
      <c r="DN52">
        <v>801375.67</v>
      </c>
      <c r="DO52">
        <v>272982.19</v>
      </c>
      <c r="DP52">
        <v>42953.56</v>
      </c>
      <c r="DQ52">
        <f t="shared" si="11"/>
        <v>6355.2867329273759</v>
      </c>
      <c r="DR52">
        <f>'Bond Portfolio data'!CY124</f>
        <v>9.9200999999999997</v>
      </c>
      <c r="DT52">
        <v>467637.91</v>
      </c>
      <c r="DU52">
        <v>269452.25</v>
      </c>
      <c r="DV52">
        <v>121721.03</v>
      </c>
      <c r="DW52">
        <v>50693.75</v>
      </c>
      <c r="DX52">
        <v>249735.43</v>
      </c>
      <c r="DY52">
        <v>223219.15</v>
      </c>
      <c r="DZ52">
        <v>91.560299999999998</v>
      </c>
      <c r="EA52">
        <v>88.545500000000004</v>
      </c>
      <c r="EB52">
        <v>510726.62</v>
      </c>
      <c r="EC52">
        <v>288153.31</v>
      </c>
      <c r="ED52">
        <v>127770.91</v>
      </c>
      <c r="EE52">
        <v>58894.61</v>
      </c>
      <c r="EF52">
        <v>65040.38</v>
      </c>
      <c r="EG52">
        <v>4101.1899999999996</v>
      </c>
      <c r="EH52">
        <f t="shared" si="39"/>
        <v>15858.904366781349</v>
      </c>
      <c r="EI52">
        <f>'Bond Portfolio data'!DI124</f>
        <v>1.7442</v>
      </c>
      <c r="EK52">
        <v>5.0281746030000001</v>
      </c>
      <c r="EL52">
        <v>5.66</v>
      </c>
      <c r="EM52">
        <v>0.5</v>
      </c>
      <c r="EN52">
        <v>6</v>
      </c>
      <c r="EO52">
        <v>6.31</v>
      </c>
      <c r="EP52">
        <v>3.24</v>
      </c>
      <c r="EQ52">
        <v>7.46</v>
      </c>
      <c r="ER52">
        <v>3.22</v>
      </c>
      <c r="ES52" s="42">
        <v>4.0199999999999996</v>
      </c>
      <c r="ET52" s="1">
        <f t="shared" si="68"/>
        <v>3.8583722116442565</v>
      </c>
      <c r="EV52">
        <v>5.2764874620000004</v>
      </c>
      <c r="EW52">
        <v>5.08</v>
      </c>
      <c r="EX52">
        <v>1.73</v>
      </c>
      <c r="EY52">
        <v>5.62</v>
      </c>
      <c r="EZ52">
        <v>5.88</v>
      </c>
      <c r="FA52">
        <v>5.85</v>
      </c>
      <c r="FB52">
        <v>6.21</v>
      </c>
      <c r="FC52">
        <v>3.55</v>
      </c>
      <c r="FD52">
        <v>5.09</v>
      </c>
      <c r="FE52" s="1">
        <f t="shared" si="69"/>
        <v>4.4041078546626196</v>
      </c>
      <c r="GT52">
        <f t="shared" si="85"/>
        <v>0.8103207423829667</v>
      </c>
      <c r="GU52">
        <f t="shared" si="84"/>
        <v>0.59958580542921203</v>
      </c>
      <c r="GV52">
        <f t="shared" si="63"/>
        <v>0.73942642633217892</v>
      </c>
      <c r="GW52">
        <f t="shared" si="86"/>
        <v>0.69549431230766612</v>
      </c>
      <c r="GX52">
        <f t="shared" si="87"/>
        <v>0.19561666591166563</v>
      </c>
      <c r="GY52">
        <f t="shared" si="88"/>
        <v>1.5538698667998194</v>
      </c>
      <c r="GZ52">
        <f t="shared" si="89"/>
        <v>0.33497714884577667</v>
      </c>
      <c r="HA52">
        <f t="shared" si="72"/>
        <v>3.0867212000413011</v>
      </c>
      <c r="HB52">
        <f t="shared" si="90"/>
        <v>0.67414062179252254</v>
      </c>
      <c r="HD52">
        <f t="shared" si="73"/>
        <v>0.7093745196314436</v>
      </c>
      <c r="HE52">
        <f t="shared" si="74"/>
        <v>0.49847349149533138</v>
      </c>
      <c r="HF52">
        <f t="shared" si="75"/>
        <v>0.60623064318379971</v>
      </c>
      <c r="HG52">
        <f t="shared" si="76"/>
        <v>0.73180269440263157</v>
      </c>
      <c r="HH52">
        <f t="shared" si="77"/>
        <v>0.15334566164934535</v>
      </c>
      <c r="HI52">
        <f t="shared" si="78"/>
        <v>1.6503886021598075</v>
      </c>
      <c r="HJ52">
        <f t="shared" si="83"/>
        <v>0.24033955033215493</v>
      </c>
      <c r="HK52">
        <f t="shared" si="79"/>
        <v>3.3376219891486327</v>
      </c>
      <c r="HL52">
        <f t="shared" si="80"/>
        <v>0.49342534592789389</v>
      </c>
      <c r="HN52">
        <f t="shared" si="57"/>
        <v>8.103207423829667E-3</v>
      </c>
      <c r="HO52">
        <f t="shared" si="46"/>
        <v>5.99585805429212E-3</v>
      </c>
      <c r="HP52">
        <f t="shared" si="64"/>
        <v>7.3942642633217891E-3</v>
      </c>
      <c r="HQ52">
        <f t="shared" si="58"/>
        <v>6.9549431230766616E-3</v>
      </c>
      <c r="HR52">
        <f t="shared" si="54"/>
        <v>1.5334566164934534E-3</v>
      </c>
      <c r="HS52">
        <f t="shared" si="55"/>
        <v>1.6503886021598076E-2</v>
      </c>
      <c r="HT52">
        <f t="shared" si="59"/>
        <v>3.3497714884577669E-3</v>
      </c>
      <c r="HU52">
        <f t="shared" si="33"/>
        <v>3.0867212000413011E-2</v>
      </c>
      <c r="HV52">
        <f t="shared" si="60"/>
        <v>0.67414062179252254</v>
      </c>
    </row>
    <row r="53" spans="1:230" ht="15.75" x14ac:dyDescent="0.25">
      <c r="A53" t="s">
        <v>413</v>
      </c>
      <c r="B53">
        <v>1.093671268</v>
      </c>
      <c r="C53">
        <v>108.65363480000001</v>
      </c>
      <c r="D53">
        <v>1666027.6994471201</v>
      </c>
      <c r="E53">
        <v>931575.060503699</v>
      </c>
      <c r="F53">
        <v>381596.01005903399</v>
      </c>
      <c r="G53">
        <v>311493.97249479801</v>
      </c>
      <c r="H53">
        <v>864034.47234647896</v>
      </c>
      <c r="I53">
        <v>120431.57092379</v>
      </c>
      <c r="J53">
        <f t="shared" si="7"/>
        <v>7174.4847776937695</v>
      </c>
      <c r="K53">
        <f>1/'Bond Portfolio data'!AP125</f>
        <v>1.0832241082357528</v>
      </c>
      <c r="M53">
        <v>533026.1</v>
      </c>
      <c r="N53">
        <v>290014.7</v>
      </c>
      <c r="O53">
        <v>146442.1</v>
      </c>
      <c r="P53">
        <v>90838.6</v>
      </c>
      <c r="Q53">
        <v>56071.8</v>
      </c>
      <c r="R53">
        <v>58567.75</v>
      </c>
      <c r="S53">
        <v>52143.3</v>
      </c>
      <c r="T53">
        <f t="shared" si="8"/>
        <v>0.8903073790610021</v>
      </c>
      <c r="U53">
        <v>111.8045</v>
      </c>
      <c r="V53">
        <v>84.182500000000005</v>
      </c>
      <c r="W53">
        <f t="shared" si="9"/>
        <v>89.030737906100214</v>
      </c>
      <c r="X53">
        <v>468813.4</v>
      </c>
      <c r="Y53">
        <v>267020.59999999998</v>
      </c>
      <c r="Z53">
        <v>120996.1</v>
      </c>
      <c r="AA53">
        <v>85095</v>
      </c>
      <c r="AB53">
        <v>272967.7</v>
      </c>
      <c r="AC53">
        <v>25.87</v>
      </c>
      <c r="AD53">
        <v>6171</v>
      </c>
      <c r="AE53">
        <f t="shared" si="42"/>
        <v>1.7098550103145271</v>
      </c>
      <c r="AF53">
        <f t="shared" si="43"/>
        <v>159643.77000000002</v>
      </c>
      <c r="AG53">
        <f>'Bond Portfolio data'!AX125</f>
        <v>118.09</v>
      </c>
      <c r="AI53">
        <v>8.2925900877292502</v>
      </c>
      <c r="AJ53">
        <v>5738.2092860815201</v>
      </c>
      <c r="AK53">
        <v>7.1839892683606603</v>
      </c>
      <c r="AL53">
        <v>6.6352896861920998</v>
      </c>
      <c r="AM53">
        <v>0.67521676163420496</v>
      </c>
      <c r="AN53">
        <v>0.94000923630840105</v>
      </c>
      <c r="AO53">
        <f t="shared" si="56"/>
        <v>-2.1706720264570776</v>
      </c>
      <c r="AP53">
        <v>721.77867430639299</v>
      </c>
      <c r="AQ53">
        <f>'Bond Portfolio data'!BG125/100</f>
        <v>8.2772000000000006</v>
      </c>
      <c r="AR53">
        <v>433.52388176574999</v>
      </c>
      <c r="AS53">
        <f t="shared" si="47"/>
        <v>642.05142170420413</v>
      </c>
      <c r="AU53">
        <v>80.492500000000007</v>
      </c>
      <c r="AV53">
        <v>81.596400000000003</v>
      </c>
      <c r="AW53">
        <v>1367069.2</v>
      </c>
      <c r="AX53">
        <v>870495.2</v>
      </c>
      <c r="AY53">
        <v>236738.72</v>
      </c>
      <c r="AZ53">
        <v>273092.78999999998</v>
      </c>
      <c r="BA53">
        <v>141591</v>
      </c>
      <c r="BB53">
        <v>900.5</v>
      </c>
      <c r="BC53">
        <f t="shared" si="67"/>
        <v>12.095075385469611</v>
      </c>
      <c r="BD53">
        <f>'Bond Portfolio data'!BP125</f>
        <v>0.68600000000000005</v>
      </c>
      <c r="BF53">
        <v>1145988</v>
      </c>
      <c r="BG53">
        <v>603368</v>
      </c>
      <c r="BH53">
        <v>192572</v>
      </c>
      <c r="BI53">
        <v>217784</v>
      </c>
      <c r="BJ53">
        <v>507852</v>
      </c>
      <c r="BK53">
        <v>424496</v>
      </c>
      <c r="BL53">
        <v>85.4</v>
      </c>
      <c r="BM53">
        <v>113.3</v>
      </c>
      <c r="BN53">
        <v>1342453</v>
      </c>
      <c r="BO53">
        <v>668701</v>
      </c>
      <c r="BP53">
        <v>264619</v>
      </c>
      <c r="BQ53">
        <v>263582</v>
      </c>
      <c r="BR53">
        <v>80.616</v>
      </c>
      <c r="BS53">
        <v>91.802000000000007</v>
      </c>
      <c r="BT53">
        <f>'Bond Portfolio data'!BX125</f>
        <v>1.5281</v>
      </c>
      <c r="BV53">
        <v>712684</v>
      </c>
      <c r="BW53">
        <v>417496</v>
      </c>
      <c r="BX53">
        <v>162468</v>
      </c>
      <c r="BY53">
        <v>125144</v>
      </c>
      <c r="BZ53">
        <v>156312</v>
      </c>
      <c r="CA53">
        <v>152460</v>
      </c>
      <c r="CB53">
        <v>70.111000000000004</v>
      </c>
      <c r="CC53">
        <v>121.45140000000001</v>
      </c>
      <c r="CD53">
        <v>1016507.75</v>
      </c>
      <c r="CE53">
        <v>531400.61</v>
      </c>
      <c r="CF53">
        <v>190465.19</v>
      </c>
      <c r="CG53">
        <v>180385.16</v>
      </c>
      <c r="CH53">
        <v>87441</v>
      </c>
      <c r="CI53">
        <v>80.3</v>
      </c>
      <c r="CJ53">
        <f t="shared" si="44"/>
        <v>1088.9290161892902</v>
      </c>
      <c r="CK53">
        <f>1/'Bond Portfolio data'!CG125</f>
        <v>1.8793459875963163</v>
      </c>
      <c r="CM53">
        <v>1577472</v>
      </c>
      <c r="CN53">
        <v>661020</v>
      </c>
      <c r="CO53">
        <v>310048</v>
      </c>
      <c r="CP53">
        <v>311740</v>
      </c>
      <c r="CQ53">
        <v>733580</v>
      </c>
      <c r="CR53">
        <v>458844</v>
      </c>
      <c r="CS53">
        <v>70.183999999999997</v>
      </c>
      <c r="CT53">
        <v>89.962900000000005</v>
      </c>
      <c r="CU53">
        <v>2247624.73</v>
      </c>
      <c r="CV53">
        <v>788264.08</v>
      </c>
      <c r="CW53">
        <v>413534.46</v>
      </c>
      <c r="CX53">
        <v>456317.72</v>
      </c>
      <c r="CY53">
        <v>166854</v>
      </c>
      <c r="CZ53">
        <v>759824.61</v>
      </c>
      <c r="DA53">
        <f t="shared" si="62"/>
        <v>0.2195954142627731</v>
      </c>
      <c r="DB53">
        <v>65.3</v>
      </c>
      <c r="DC53">
        <v>2276.48</v>
      </c>
      <c r="DD53">
        <v>833000</v>
      </c>
      <c r="DE53">
        <f>'Bond Portfolio data'!CP125</f>
        <v>8.8880999999999997</v>
      </c>
      <c r="DG53">
        <v>84.348399999999998</v>
      </c>
      <c r="DH53">
        <f t="shared" si="10"/>
        <v>87.680507752452797</v>
      </c>
      <c r="DI53">
        <v>955280</v>
      </c>
      <c r="DJ53">
        <v>1089500.99</v>
      </c>
      <c r="DK53">
        <v>2883465.65</v>
      </c>
      <c r="DL53">
        <v>1321678.46</v>
      </c>
      <c r="DM53">
        <v>633913.67000000004</v>
      </c>
      <c r="DN53">
        <v>802382.32</v>
      </c>
      <c r="DO53">
        <v>280167.06</v>
      </c>
      <c r="DP53">
        <v>43345.43</v>
      </c>
      <c r="DQ53">
        <f t="shared" si="11"/>
        <v>6463.5893564788721</v>
      </c>
      <c r="DR53">
        <f>'Bond Portfolio data'!CY125</f>
        <v>9.7624999999999993</v>
      </c>
      <c r="DT53">
        <v>468634.43</v>
      </c>
      <c r="DU53">
        <v>271523.8</v>
      </c>
      <c r="DV53">
        <v>117844.81</v>
      </c>
      <c r="DW53">
        <v>52248.75</v>
      </c>
      <c r="DX53">
        <v>247103.06</v>
      </c>
      <c r="DY53">
        <v>227234.62</v>
      </c>
      <c r="DZ53">
        <v>91.7607</v>
      </c>
      <c r="EA53">
        <v>88.943100000000001</v>
      </c>
      <c r="EB53">
        <v>510734.38</v>
      </c>
      <c r="EC53">
        <v>290563.21999999997</v>
      </c>
      <c r="ED53">
        <v>123155.83</v>
      </c>
      <c r="EE53">
        <v>60082.37</v>
      </c>
      <c r="EF53">
        <v>66041.53</v>
      </c>
      <c r="EG53">
        <v>4130.68</v>
      </c>
      <c r="EH53">
        <f t="shared" si="39"/>
        <v>15988.052814548693</v>
      </c>
      <c r="EI53">
        <f>'Bond Portfolio data'!DI125</f>
        <v>1.661</v>
      </c>
      <c r="EK53">
        <v>4.7447187499999997</v>
      </c>
      <c r="EL53">
        <v>5.37</v>
      </c>
      <c r="EM53">
        <v>0.37</v>
      </c>
      <c r="EN53">
        <v>5.58</v>
      </c>
      <c r="EO53">
        <v>5.55</v>
      </c>
      <c r="EP53">
        <v>3.24</v>
      </c>
      <c r="EQ53">
        <v>7.37</v>
      </c>
      <c r="ER53">
        <v>3.34</v>
      </c>
      <c r="ES53" s="42">
        <v>4.08</v>
      </c>
      <c r="ET53" s="1">
        <f t="shared" si="68"/>
        <v>3.6310909763014876</v>
      </c>
      <c r="EV53">
        <v>4.9884431999999999</v>
      </c>
      <c r="EW53">
        <v>4.79</v>
      </c>
      <c r="EX53">
        <v>1.37</v>
      </c>
      <c r="EY53">
        <v>5.38</v>
      </c>
      <c r="EZ53">
        <v>5.29</v>
      </c>
      <c r="FA53">
        <v>5.85</v>
      </c>
      <c r="FB53">
        <v>5.97</v>
      </c>
      <c r="FC53">
        <v>3.33</v>
      </c>
      <c r="FD53">
        <v>4.83</v>
      </c>
      <c r="FE53" s="1">
        <f t="shared" si="69"/>
        <v>4.1154070566527094</v>
      </c>
      <c r="GT53">
        <f t="shared" si="85"/>
        <v>0.87554684403985339</v>
      </c>
      <c r="GU53">
        <f t="shared" si="84"/>
        <v>0.85222838011780755</v>
      </c>
      <c r="GV53">
        <f t="shared" si="63"/>
        <v>0.46224466216357896</v>
      </c>
      <c r="GW53">
        <f t="shared" si="86"/>
        <v>-5.6954303019628977E-2</v>
      </c>
      <c r="GX53">
        <f t="shared" si="87"/>
        <v>0.56753210491838535</v>
      </c>
      <c r="GY53">
        <f t="shared" si="88"/>
        <v>-0.50669797592281096</v>
      </c>
      <c r="GZ53">
        <f t="shared" si="89"/>
        <v>1.307806314053338</v>
      </c>
      <c r="HA53">
        <f t="shared" si="72"/>
        <v>-1.0993327454000996</v>
      </c>
      <c r="HB53">
        <f t="shared" si="90"/>
        <v>0.6002408651249509</v>
      </c>
      <c r="HD53">
        <f t="shared" si="73"/>
        <v>0.8013353469423794</v>
      </c>
      <c r="HE53">
        <f t="shared" si="74"/>
        <v>0.79316378288364997</v>
      </c>
      <c r="HF53">
        <f t="shared" si="75"/>
        <v>0.32878153880559136</v>
      </c>
      <c r="HG53">
        <f t="shared" si="76"/>
        <v>-8.2183355730792135E-2</v>
      </c>
      <c r="HH53">
        <f t="shared" si="77"/>
        <v>0.51802744762088382</v>
      </c>
      <c r="HI53">
        <f t="shared" si="78"/>
        <v>-0.37223296950521495</v>
      </c>
      <c r="HJ53">
        <f t="shared" si="83"/>
        <v>1.2087373335973417</v>
      </c>
      <c r="HK53">
        <f t="shared" si="79"/>
        <v>-1.187681207155679</v>
      </c>
      <c r="HL53">
        <f t="shared" si="80"/>
        <v>0.74490831644366706</v>
      </c>
      <c r="HN53">
        <f t="shared" si="57"/>
        <v>8.7554684403985342E-3</v>
      </c>
      <c r="HO53">
        <f t="shared" si="46"/>
        <v>8.5222838011780756E-3</v>
      </c>
      <c r="HP53">
        <f t="shared" si="64"/>
        <v>4.6224466216357894E-3</v>
      </c>
      <c r="HQ53">
        <f t="shared" si="58"/>
        <v>-5.6954303019628974E-4</v>
      </c>
      <c r="HR53">
        <f t="shared" si="54"/>
        <v>5.1802744762088383E-3</v>
      </c>
      <c r="HS53">
        <f t="shared" si="55"/>
        <v>-3.7223296950521494E-3</v>
      </c>
      <c r="HT53">
        <f t="shared" si="59"/>
        <v>1.3078063140533381E-2</v>
      </c>
      <c r="HU53">
        <f t="shared" si="33"/>
        <v>-1.0993327454000995E-2</v>
      </c>
      <c r="HV53">
        <f t="shared" si="60"/>
        <v>0.6002408651249509</v>
      </c>
    </row>
    <row r="54" spans="1:230" ht="15.75" x14ac:dyDescent="0.25">
      <c r="A54" t="s">
        <v>414</v>
      </c>
      <c r="B54">
        <v>1.1009639259999999</v>
      </c>
      <c r="C54">
        <v>108.8470748</v>
      </c>
      <c r="D54">
        <v>1667191.9730392499</v>
      </c>
      <c r="E54">
        <v>934563.71542832395</v>
      </c>
      <c r="F54">
        <v>380506.49689001899</v>
      </c>
      <c r="G54">
        <v>312292.28361684002</v>
      </c>
      <c r="H54">
        <v>872274.17661816999</v>
      </c>
      <c r="I54">
        <v>120623.45401438999</v>
      </c>
      <c r="J54">
        <f t="shared" si="7"/>
        <v>7231.3811915393371</v>
      </c>
      <c r="K54">
        <f>1/'Bond Portfolio data'!AP126</f>
        <v>1.1453310579422982</v>
      </c>
      <c r="M54">
        <v>525909.30000000005</v>
      </c>
      <c r="N54">
        <v>290426.09999999998</v>
      </c>
      <c r="O54">
        <v>139675.5</v>
      </c>
      <c r="P54">
        <v>91400.4</v>
      </c>
      <c r="Q54">
        <v>53888.2</v>
      </c>
      <c r="R54">
        <v>57200.02</v>
      </c>
      <c r="S54">
        <v>51443.4</v>
      </c>
      <c r="T54">
        <f t="shared" si="8"/>
        <v>0.89935982539866255</v>
      </c>
      <c r="U54">
        <v>110.9751</v>
      </c>
      <c r="V54">
        <v>85.037499999999994</v>
      </c>
      <c r="W54">
        <f t="shared" si="9"/>
        <v>89.935982539866259</v>
      </c>
      <c r="X54">
        <v>466001.2</v>
      </c>
      <c r="Y54">
        <v>268957.3</v>
      </c>
      <c r="Z54">
        <v>117334.39999999999</v>
      </c>
      <c r="AA54">
        <v>86683</v>
      </c>
      <c r="AB54">
        <v>268444.09999999998</v>
      </c>
      <c r="AC54">
        <v>25.7</v>
      </c>
      <c r="AD54">
        <v>6139</v>
      </c>
      <c r="AE54">
        <f t="shared" si="42"/>
        <v>1.7014653396065089</v>
      </c>
      <c r="AF54">
        <f t="shared" si="43"/>
        <v>157772.29999999999</v>
      </c>
      <c r="AG54">
        <f>'Bond Portfolio data'!AX126</f>
        <v>122.64</v>
      </c>
      <c r="AI54">
        <v>8.3127471414072307</v>
      </c>
      <c r="AJ54">
        <v>6024.8882146891301</v>
      </c>
      <c r="AK54">
        <v>7.1929940734861404</v>
      </c>
      <c r="AL54">
        <v>6.6772911338592396</v>
      </c>
      <c r="AM54">
        <v>0.675455425924951</v>
      </c>
      <c r="AN54">
        <v>0.94164859026380598</v>
      </c>
      <c r="AO54">
        <f t="shared" si="56"/>
        <v>0.49835897859385286</v>
      </c>
      <c r="AP54">
        <v>723.63906750982903</v>
      </c>
      <c r="AQ54">
        <f>'Bond Portfolio data'!BG126/100</f>
        <v>8.2771000000000008</v>
      </c>
      <c r="AR54">
        <v>446.18700839480101</v>
      </c>
      <c r="AS54">
        <f t="shared" si="47"/>
        <v>660.57209886767021</v>
      </c>
      <c r="AU54">
        <v>81.441599999999994</v>
      </c>
      <c r="AV54">
        <v>81.908500000000004</v>
      </c>
      <c r="AW54">
        <v>1376489.98</v>
      </c>
      <c r="AX54">
        <v>878363.19</v>
      </c>
      <c r="AY54">
        <v>246253.11</v>
      </c>
      <c r="AZ54">
        <v>268780.59000000003</v>
      </c>
      <c r="BA54">
        <v>142912</v>
      </c>
      <c r="BB54">
        <v>906.4</v>
      </c>
      <c r="BC54">
        <f t="shared" si="67"/>
        <v>12.128454070201643</v>
      </c>
      <c r="BD54">
        <f>'Bond Portfolio data'!BP126</f>
        <v>0.70409999999999995</v>
      </c>
      <c r="BF54">
        <v>1148844</v>
      </c>
      <c r="BG54">
        <v>611620</v>
      </c>
      <c r="BH54">
        <v>196028</v>
      </c>
      <c r="BI54">
        <v>221832</v>
      </c>
      <c r="BJ54">
        <v>492008</v>
      </c>
      <c r="BK54">
        <v>423528</v>
      </c>
      <c r="BL54">
        <v>85.4</v>
      </c>
      <c r="BM54">
        <v>113.8</v>
      </c>
      <c r="BN54">
        <v>1345918</v>
      </c>
      <c r="BO54">
        <v>669755</v>
      </c>
      <c r="BP54">
        <v>268123</v>
      </c>
      <c r="BQ54">
        <v>266894</v>
      </c>
      <c r="BR54">
        <v>81.688000000000002</v>
      </c>
      <c r="BS54">
        <v>91.198999999999998</v>
      </c>
      <c r="BT54">
        <f>'Bond Portfolio data'!BX126</f>
        <v>1.5412999999999999</v>
      </c>
      <c r="BV54">
        <v>720912</v>
      </c>
      <c r="BW54">
        <v>423628</v>
      </c>
      <c r="BX54">
        <v>166556</v>
      </c>
      <c r="BY54">
        <v>128720</v>
      </c>
      <c r="BZ54">
        <v>162432</v>
      </c>
      <c r="CA54">
        <v>155028</v>
      </c>
      <c r="CB54">
        <v>70.334900000000005</v>
      </c>
      <c r="CC54">
        <v>125.2286</v>
      </c>
      <c r="CD54">
        <v>1024964.85</v>
      </c>
      <c r="CE54">
        <v>535298.71</v>
      </c>
      <c r="CF54">
        <v>195088</v>
      </c>
      <c r="CG54">
        <v>184371.55</v>
      </c>
      <c r="CH54">
        <v>88670</v>
      </c>
      <c r="CI54">
        <v>80.099999999999994</v>
      </c>
      <c r="CJ54">
        <f t="shared" si="44"/>
        <v>1106.9912609238452</v>
      </c>
      <c r="CK54">
        <f>1/'Bond Portfolio data'!CG126</f>
        <v>1.9504583577140626</v>
      </c>
      <c r="CM54">
        <v>1591820</v>
      </c>
      <c r="CN54">
        <v>669756</v>
      </c>
      <c r="CO54">
        <v>307124</v>
      </c>
      <c r="CP54">
        <v>312436</v>
      </c>
      <c r="CQ54">
        <v>723948</v>
      </c>
      <c r="CR54">
        <v>446708</v>
      </c>
      <c r="CS54">
        <v>70.948300000000003</v>
      </c>
      <c r="CT54">
        <v>87.411199999999994</v>
      </c>
      <c r="CU54">
        <v>2243633.0299999998</v>
      </c>
      <c r="CV54">
        <v>794646.31</v>
      </c>
      <c r="CW54">
        <v>403997.91</v>
      </c>
      <c r="CX54">
        <v>451861.18</v>
      </c>
      <c r="CY54">
        <v>167859</v>
      </c>
      <c r="CZ54">
        <v>745957.35</v>
      </c>
      <c r="DA54">
        <f t="shared" si="62"/>
        <v>0.22502492937431343</v>
      </c>
      <c r="DB54">
        <v>65.5</v>
      </c>
      <c r="DC54">
        <v>2277.0100000000002</v>
      </c>
      <c r="DD54">
        <v>835000</v>
      </c>
      <c r="DE54">
        <f>'Bond Portfolio data'!CP126</f>
        <v>9.1789000000000005</v>
      </c>
      <c r="DG54">
        <v>85.649600000000007</v>
      </c>
      <c r="DH54">
        <f t="shared" si="10"/>
        <v>89.447801094442497</v>
      </c>
      <c r="DI54">
        <v>937812</v>
      </c>
      <c r="DJ54">
        <v>1048446.12</v>
      </c>
      <c r="DK54">
        <v>2896925</v>
      </c>
      <c r="DL54">
        <v>1326521</v>
      </c>
      <c r="DM54">
        <v>640522.43000000005</v>
      </c>
      <c r="DN54">
        <v>802441.95</v>
      </c>
      <c r="DO54">
        <v>285693</v>
      </c>
      <c r="DP54">
        <v>43476.35</v>
      </c>
      <c r="DQ54">
        <f t="shared" si="11"/>
        <v>6571.2278054620501</v>
      </c>
      <c r="DR54">
        <f>'Bond Portfolio data'!CY126</f>
        <v>10.451599999999999</v>
      </c>
      <c r="DT54">
        <v>472332.78</v>
      </c>
      <c r="DU54">
        <v>274378.09000000003</v>
      </c>
      <c r="DV54">
        <v>117329.25</v>
      </c>
      <c r="DW54">
        <v>51963.56</v>
      </c>
      <c r="DX54">
        <v>240234.98</v>
      </c>
      <c r="DY54">
        <v>223187.38</v>
      </c>
      <c r="DZ54">
        <v>92.190700000000007</v>
      </c>
      <c r="EA54">
        <v>88.329099999999997</v>
      </c>
      <c r="EB54">
        <v>512399.6</v>
      </c>
      <c r="EC54">
        <v>293070.25</v>
      </c>
      <c r="ED54">
        <v>121957.77</v>
      </c>
      <c r="EE54">
        <v>59201.52</v>
      </c>
      <c r="EF54">
        <v>66858.37</v>
      </c>
      <c r="EG54">
        <v>4146.29</v>
      </c>
      <c r="EH54">
        <f t="shared" si="39"/>
        <v>16124.865843923122</v>
      </c>
      <c r="EI54">
        <f>'Bond Portfolio data'!DI126</f>
        <v>1.7488999999999999</v>
      </c>
      <c r="EK54">
        <v>4.5885483870000003</v>
      </c>
      <c r="EL54">
        <v>5.0199999999999996</v>
      </c>
      <c r="EM54">
        <v>0.25</v>
      </c>
      <c r="EN54">
        <v>4.83</v>
      </c>
      <c r="EO54">
        <v>4.91</v>
      </c>
      <c r="EP54">
        <v>3.24</v>
      </c>
      <c r="EQ54">
        <v>7.45</v>
      </c>
      <c r="ER54">
        <v>3.2</v>
      </c>
      <c r="ES54" s="42">
        <v>4.04</v>
      </c>
      <c r="ET54" s="1">
        <f t="shared" si="68"/>
        <v>3.4419212186158021</v>
      </c>
      <c r="EV54">
        <v>5.1929368619999998</v>
      </c>
      <c r="EW54">
        <v>5.09</v>
      </c>
      <c r="EX54">
        <v>1.24</v>
      </c>
      <c r="EY54">
        <v>5.72</v>
      </c>
      <c r="EZ54">
        <v>5.81</v>
      </c>
      <c r="FA54">
        <v>5.85</v>
      </c>
      <c r="FB54">
        <v>6.43</v>
      </c>
      <c r="FC54">
        <v>3.38</v>
      </c>
      <c r="FD54">
        <v>5.19</v>
      </c>
      <c r="FE54" s="1">
        <f t="shared" si="69"/>
        <v>4.2460657128282264</v>
      </c>
      <c r="GT54">
        <f t="shared" si="85"/>
        <v>0.14276566899717272</v>
      </c>
      <c r="GU54">
        <f t="shared" si="84"/>
        <v>0.54301327113424391</v>
      </c>
      <c r="GV54">
        <f t="shared" si="63"/>
        <v>-0.11299823552564847</v>
      </c>
      <c r="GW54">
        <f t="shared" si="86"/>
        <v>-0.16831305675440861</v>
      </c>
      <c r="GX54">
        <f t="shared" si="87"/>
        <v>0.28539147167590928</v>
      </c>
      <c r="GY54">
        <f t="shared" si="88"/>
        <v>0.5045061499570197</v>
      </c>
      <c r="GZ54">
        <f t="shared" si="89"/>
        <v>0.79966644187291036</v>
      </c>
      <c r="HA54">
        <f t="shared" si="72"/>
        <v>4.1346849901888971</v>
      </c>
      <c r="HB54">
        <f t="shared" si="90"/>
        <v>0.71949870754263845</v>
      </c>
      <c r="HD54">
        <f t="shared" si="73"/>
        <v>-8.585758952180075E-3</v>
      </c>
      <c r="HE54">
        <f t="shared" si="74"/>
        <v>0.51412650159877626</v>
      </c>
      <c r="HF54">
        <f t="shared" si="75"/>
        <v>-0.46154141219955402</v>
      </c>
      <c r="HG54">
        <f t="shared" si="76"/>
        <v>-0.20271632368123624</v>
      </c>
      <c r="HH54">
        <f t="shared" si="77"/>
        <v>0.30559801421497867</v>
      </c>
      <c r="HI54">
        <f t="shared" si="78"/>
        <v>0.50500290015365423</v>
      </c>
      <c r="HJ54">
        <f t="shared" si="83"/>
        <v>0.47032652037489336</v>
      </c>
      <c r="HK54">
        <f t="shared" si="79"/>
        <v>4.468904683596711</v>
      </c>
      <c r="HL54">
        <f t="shared" si="80"/>
        <v>0.54783583485734388</v>
      </c>
      <c r="HN54">
        <f t="shared" si="57"/>
        <v>1.4276566899717271E-3</v>
      </c>
      <c r="HO54">
        <f t="shared" si="46"/>
        <v>5.4301327113424388E-3</v>
      </c>
      <c r="HP54">
        <f t="shared" si="64"/>
        <v>-1.1299823552564847E-3</v>
      </c>
      <c r="HQ54">
        <f t="shared" si="58"/>
        <v>-1.6831305675440861E-3</v>
      </c>
      <c r="HR54">
        <f t="shared" si="54"/>
        <v>3.0559801421497865E-3</v>
      </c>
      <c r="HS54">
        <f t="shared" si="55"/>
        <v>5.0500290015365427E-3</v>
      </c>
      <c r="HT54">
        <f t="shared" si="59"/>
        <v>7.996664418729104E-3</v>
      </c>
      <c r="HU54">
        <f t="shared" si="33"/>
        <v>4.1346849901888971E-2</v>
      </c>
      <c r="HV54">
        <f t="shared" si="60"/>
        <v>0.71949870754263845</v>
      </c>
    </row>
    <row r="55" spans="1:230" ht="15.75" x14ac:dyDescent="0.25">
      <c r="A55" t="s">
        <v>415</v>
      </c>
      <c r="B55">
        <v>1.1073869519999999</v>
      </c>
      <c r="C55">
        <v>108.05976250000001</v>
      </c>
      <c r="D55">
        <v>1668840.30726043</v>
      </c>
      <c r="E55">
        <v>937907.49780282495</v>
      </c>
      <c r="F55">
        <v>378225.41439526703</v>
      </c>
      <c r="G55">
        <v>313672.88414366997</v>
      </c>
      <c r="H55">
        <v>881086.27555505699</v>
      </c>
      <c r="I55">
        <v>120960.43344204999</v>
      </c>
      <c r="J55">
        <f t="shared" si="7"/>
        <v>7284.0866263691905</v>
      </c>
      <c r="K55">
        <f>1/'Bond Portfolio data'!AP127</f>
        <v>1.1226532337465072</v>
      </c>
      <c r="M55">
        <v>518259.20000000001</v>
      </c>
      <c r="N55">
        <v>288438.8</v>
      </c>
      <c r="O55">
        <v>137319.79999999999</v>
      </c>
      <c r="P55">
        <v>91932</v>
      </c>
      <c r="Q55">
        <v>52297.5</v>
      </c>
      <c r="R55">
        <v>55543.519999999997</v>
      </c>
      <c r="S55">
        <v>49451.6</v>
      </c>
      <c r="T55">
        <f t="shared" si="8"/>
        <v>0.89032167928860106</v>
      </c>
      <c r="U55">
        <v>110.5968</v>
      </c>
      <c r="V55">
        <v>84.184200000000004</v>
      </c>
      <c r="W55">
        <f t="shared" si="9"/>
        <v>89.032167928860105</v>
      </c>
      <c r="X55">
        <v>460803.8</v>
      </c>
      <c r="Y55">
        <v>268148.59999999998</v>
      </c>
      <c r="Z55">
        <v>116534.39999999999</v>
      </c>
      <c r="AA55">
        <v>87110.8</v>
      </c>
      <c r="AB55">
        <v>265628.3</v>
      </c>
      <c r="AC55">
        <v>25.12</v>
      </c>
      <c r="AD55">
        <v>6103</v>
      </c>
      <c r="AE55">
        <f t="shared" si="42"/>
        <v>1.7326519744388005</v>
      </c>
      <c r="AF55">
        <f t="shared" si="43"/>
        <v>153307.36000000002</v>
      </c>
      <c r="AG55">
        <f>'Bond Portfolio data'!AX127</f>
        <v>121.75</v>
      </c>
      <c r="AI55">
        <v>8.3315168122518308</v>
      </c>
      <c r="AJ55">
        <v>6286.1411325895797</v>
      </c>
      <c r="AK55">
        <v>7.2094840220004199</v>
      </c>
      <c r="AL55">
        <v>6.6939074523042397</v>
      </c>
      <c r="AM55">
        <v>0.67591650974345396</v>
      </c>
      <c r="AN55">
        <v>0.93969308354283998</v>
      </c>
      <c r="AO55">
        <f t="shared" si="56"/>
        <v>-0.85217301558637959</v>
      </c>
      <c r="AP55">
        <v>725.46090424740703</v>
      </c>
      <c r="AQ55">
        <f>'Bond Portfolio data'!BG127/100</f>
        <v>8.2769000000000013</v>
      </c>
      <c r="AR55">
        <v>452.31922749082702</v>
      </c>
      <c r="AS55">
        <f t="shared" si="47"/>
        <v>669.19393293486212</v>
      </c>
      <c r="AU55">
        <v>81.186199999999999</v>
      </c>
      <c r="AV55">
        <v>80.266900000000007</v>
      </c>
      <c r="AW55">
        <v>1385816.01</v>
      </c>
      <c r="AX55">
        <v>892961.96</v>
      </c>
      <c r="AY55">
        <v>244649.14</v>
      </c>
      <c r="AZ55">
        <v>275098.56</v>
      </c>
      <c r="BA55">
        <v>143861</v>
      </c>
      <c r="BB55">
        <v>904.9</v>
      </c>
      <c r="BC55">
        <f t="shared" si="67"/>
        <v>12.229230599216233</v>
      </c>
      <c r="BD55">
        <f>'Bond Portfolio data'!BP127</f>
        <v>0.69569999999999999</v>
      </c>
      <c r="BF55">
        <v>1134708</v>
      </c>
      <c r="BG55">
        <v>613452</v>
      </c>
      <c r="BH55">
        <v>195076</v>
      </c>
      <c r="BI55">
        <v>225296</v>
      </c>
      <c r="BJ55">
        <v>464556</v>
      </c>
      <c r="BK55">
        <v>410056</v>
      </c>
      <c r="BL55">
        <v>84.4</v>
      </c>
      <c r="BM55">
        <v>112.7</v>
      </c>
      <c r="BN55">
        <v>1344899</v>
      </c>
      <c r="BO55">
        <v>671233</v>
      </c>
      <c r="BP55">
        <v>271420</v>
      </c>
      <c r="BQ55">
        <v>267661</v>
      </c>
      <c r="BR55">
        <v>82.817999999999998</v>
      </c>
      <c r="BS55">
        <v>90.355000000000004</v>
      </c>
      <c r="BT55">
        <f>'Bond Portfolio data'!BX127</f>
        <v>1.5458000000000001</v>
      </c>
      <c r="BV55">
        <v>733944</v>
      </c>
      <c r="BW55">
        <v>425784</v>
      </c>
      <c r="BX55">
        <v>171536</v>
      </c>
      <c r="BY55">
        <v>130852</v>
      </c>
      <c r="BZ55">
        <v>159656</v>
      </c>
      <c r="CA55">
        <v>152844</v>
      </c>
      <c r="CB55">
        <v>70.863600000000005</v>
      </c>
      <c r="CC55">
        <v>123.276</v>
      </c>
      <c r="CD55">
        <v>1035719.46</v>
      </c>
      <c r="CE55">
        <v>536980.18000000005</v>
      </c>
      <c r="CF55">
        <v>199243.98</v>
      </c>
      <c r="CG55">
        <v>185398.39999999999</v>
      </c>
      <c r="CH55">
        <v>89568</v>
      </c>
      <c r="CI55">
        <v>80.2</v>
      </c>
      <c r="CJ55">
        <f t="shared" si="44"/>
        <v>1116.8079800498754</v>
      </c>
      <c r="CK55">
        <f>1/'Bond Portfolio data'!CG127</f>
        <v>1.9462826002335538</v>
      </c>
      <c r="CM55">
        <v>1567000</v>
      </c>
      <c r="CN55">
        <v>667304</v>
      </c>
      <c r="CO55">
        <v>302524</v>
      </c>
      <c r="CP55">
        <v>314308</v>
      </c>
      <c r="CQ55">
        <v>704528</v>
      </c>
      <c r="CR55">
        <v>435888</v>
      </c>
      <c r="CS55">
        <v>68.992800000000003</v>
      </c>
      <c r="CT55">
        <v>86.128</v>
      </c>
      <c r="CU55">
        <v>2271250.7799999998</v>
      </c>
      <c r="CV55">
        <v>797644.2</v>
      </c>
      <c r="CW55">
        <v>411454.71999999997</v>
      </c>
      <c r="CX55">
        <v>456276.77</v>
      </c>
      <c r="CY55">
        <v>169468</v>
      </c>
      <c r="CZ55">
        <v>743774.86</v>
      </c>
      <c r="DA55">
        <f t="shared" si="62"/>
        <v>0.22784851856918101</v>
      </c>
      <c r="DB55">
        <v>66.7</v>
      </c>
      <c r="DC55">
        <v>2274</v>
      </c>
      <c r="DD55">
        <v>832000</v>
      </c>
      <c r="DE55">
        <f>'Bond Portfolio data'!CP127</f>
        <v>8.9969999999999999</v>
      </c>
      <c r="DG55">
        <v>85.098399999999998</v>
      </c>
      <c r="DH55">
        <f t="shared" si="10"/>
        <v>89.749260691543867</v>
      </c>
      <c r="DI55">
        <v>919276</v>
      </c>
      <c r="DJ55">
        <v>1024271.39</v>
      </c>
      <c r="DK55">
        <v>2914514.22</v>
      </c>
      <c r="DL55">
        <v>1327175.81</v>
      </c>
      <c r="DM55">
        <v>644150.99</v>
      </c>
      <c r="DN55">
        <v>804065.92</v>
      </c>
      <c r="DO55">
        <v>288159.64</v>
      </c>
      <c r="DP55">
        <v>43521.87</v>
      </c>
      <c r="DQ55">
        <f t="shared" si="11"/>
        <v>6621.0307599374746</v>
      </c>
      <c r="DR55">
        <f>'Bond Portfolio data'!CY127</f>
        <v>10.5722</v>
      </c>
      <c r="DT55">
        <v>471035.69</v>
      </c>
      <c r="DU55">
        <v>274768.69</v>
      </c>
      <c r="DV55">
        <v>115403.88</v>
      </c>
      <c r="DW55">
        <v>52659.02</v>
      </c>
      <c r="DX55">
        <v>233125.36</v>
      </c>
      <c r="DY55">
        <v>205433.3</v>
      </c>
      <c r="DZ55">
        <v>91.888999999999996</v>
      </c>
      <c r="EA55">
        <v>87.853899999999996</v>
      </c>
      <c r="EB55">
        <v>512613.49</v>
      </c>
      <c r="EC55">
        <v>293697.21999999997</v>
      </c>
      <c r="ED55">
        <v>119940.06</v>
      </c>
      <c r="EE55">
        <v>59793.82</v>
      </c>
      <c r="EF55">
        <v>68272.649999999994</v>
      </c>
      <c r="EG55">
        <v>4155.8999999999996</v>
      </c>
      <c r="EH55">
        <f t="shared" si="39"/>
        <v>16427.885656536488</v>
      </c>
      <c r="EI55">
        <f>'Bond Portfolio data'!DI127</f>
        <v>1.6929000000000001</v>
      </c>
      <c r="EK55">
        <v>4.2779230769999996</v>
      </c>
      <c r="EL55">
        <v>4.6399999999999997</v>
      </c>
      <c r="EM55">
        <v>0.2</v>
      </c>
      <c r="EN55">
        <v>4.17</v>
      </c>
      <c r="EO55">
        <v>4.8499999999999996</v>
      </c>
      <c r="EP55">
        <v>3.24</v>
      </c>
      <c r="EQ55">
        <v>7.27</v>
      </c>
      <c r="ER55">
        <v>2.87</v>
      </c>
      <c r="ES55" s="42">
        <v>4.2</v>
      </c>
      <c r="ET55" s="1">
        <f t="shared" si="68"/>
        <v>3.2141932921994374</v>
      </c>
      <c r="EV55">
        <v>5.1167389229999998</v>
      </c>
      <c r="EW55">
        <v>5.0599999999999996</v>
      </c>
      <c r="EX55">
        <v>1.33</v>
      </c>
      <c r="EY55">
        <v>5.54</v>
      </c>
      <c r="EZ55">
        <v>5.81</v>
      </c>
      <c r="FA55">
        <v>5.85</v>
      </c>
      <c r="FB55">
        <v>6.5</v>
      </c>
      <c r="FC55">
        <v>3.3</v>
      </c>
      <c r="FD55">
        <v>5.28</v>
      </c>
      <c r="FE55" s="1">
        <f t="shared" si="69"/>
        <v>4.2241770699580483</v>
      </c>
      <c r="GT55">
        <f t="shared" si="85"/>
        <v>1.5493731601587665E-2</v>
      </c>
      <c r="GU55">
        <f t="shared" si="84"/>
        <v>0.398128894913793</v>
      </c>
      <c r="GV55">
        <f t="shared" si="63"/>
        <v>-0.27644859751520678</v>
      </c>
      <c r="GW55">
        <f t="shared" si="86"/>
        <v>-0.63533367465889068</v>
      </c>
      <c r="GX55">
        <f t="shared" si="87"/>
        <v>7.0323824088634662E-2</v>
      </c>
      <c r="GY55">
        <f t="shared" si="88"/>
        <v>-0.95587715464264722</v>
      </c>
      <c r="GZ55">
        <f t="shared" si="89"/>
        <v>1.3374638109306558</v>
      </c>
      <c r="HA55">
        <f t="shared" si="72"/>
        <v>-1.2668597053979345</v>
      </c>
      <c r="HB55">
        <f t="shared" si="90"/>
        <v>0.71148822134490664</v>
      </c>
      <c r="HD55">
        <f t="shared" si="73"/>
        <v>-0.13493110600806416</v>
      </c>
      <c r="HE55">
        <f t="shared" si="74"/>
        <v>0.29704697069975605</v>
      </c>
      <c r="HF55">
        <f t="shared" si="75"/>
        <v>-0.43306402008728279</v>
      </c>
      <c r="HG55">
        <f t="shared" si="76"/>
        <v>-0.70699378856620243</v>
      </c>
      <c r="HH55">
        <f t="shared" si="77"/>
        <v>7.049226803513739E-2</v>
      </c>
      <c r="HI55">
        <f t="shared" si="78"/>
        <v>-0.96425744021215787</v>
      </c>
      <c r="HJ55">
        <f t="shared" si="83"/>
        <v>1.1025195078032575</v>
      </c>
      <c r="HK55">
        <f t="shared" si="79"/>
        <v>-1.3690388144642924</v>
      </c>
      <c r="HL55">
        <f t="shared" si="80"/>
        <v>0.66419245056480836</v>
      </c>
      <c r="HN55">
        <f t="shared" si="57"/>
        <v>1.5493731601587665E-4</v>
      </c>
      <c r="HO55">
        <f t="shared" si="46"/>
        <v>3.9812889491379301E-3</v>
      </c>
      <c r="HP55">
        <f t="shared" si="64"/>
        <v>-2.7644859751520677E-3</v>
      </c>
      <c r="HQ55">
        <f t="shared" si="58"/>
        <v>-6.3533367465889064E-3</v>
      </c>
      <c r="HR55">
        <f t="shared" si="54"/>
        <v>7.0492268035137395E-4</v>
      </c>
      <c r="HS55">
        <f t="shared" si="55"/>
        <v>-9.6425744021215783E-3</v>
      </c>
      <c r="HT55">
        <f t="shared" si="59"/>
        <v>1.3374638109306558E-2</v>
      </c>
      <c r="HU55">
        <f t="shared" si="33"/>
        <v>-1.2668597053979345E-2</v>
      </c>
      <c r="HV55">
        <f t="shared" si="60"/>
        <v>0.71148822134490664</v>
      </c>
    </row>
    <row r="56" spans="1:230" ht="15.75" x14ac:dyDescent="0.25">
      <c r="A56" t="s">
        <v>416</v>
      </c>
      <c r="B56">
        <v>1.1149470880000001</v>
      </c>
      <c r="C56">
        <v>106.22452060000001</v>
      </c>
      <c r="D56">
        <v>1671736.7671839199</v>
      </c>
      <c r="E56">
        <v>937796.94038101996</v>
      </c>
      <c r="F56">
        <v>377651.83656642301</v>
      </c>
      <c r="G56">
        <v>317589.71694800502</v>
      </c>
      <c r="H56">
        <v>888966.42534819199</v>
      </c>
      <c r="I56">
        <v>121153.94998376</v>
      </c>
      <c r="J56">
        <f t="shared" si="7"/>
        <v>7337.4943653702821</v>
      </c>
      <c r="K56">
        <f>1/'Bond Portfolio data'!AP128</f>
        <v>1.1166758792426705</v>
      </c>
      <c r="M56">
        <v>515899.1</v>
      </c>
      <c r="N56">
        <v>287523.5</v>
      </c>
      <c r="O56">
        <v>131957.20000000001</v>
      </c>
      <c r="P56">
        <v>92579.3</v>
      </c>
      <c r="Q56">
        <v>51900.9</v>
      </c>
      <c r="R56">
        <v>53874.92</v>
      </c>
      <c r="S56">
        <v>47123.4</v>
      </c>
      <c r="T56">
        <f t="shared" si="8"/>
        <v>0.87468157725338624</v>
      </c>
      <c r="U56">
        <v>110.3142</v>
      </c>
      <c r="V56">
        <v>82.706400000000002</v>
      </c>
      <c r="W56">
        <f t="shared" si="9"/>
        <v>87.468157725338628</v>
      </c>
      <c r="X56">
        <v>459880.2</v>
      </c>
      <c r="Y56">
        <v>268660</v>
      </c>
      <c r="Z56">
        <v>111974.5</v>
      </c>
      <c r="AA56">
        <v>88315</v>
      </c>
      <c r="AB56">
        <v>260261.9</v>
      </c>
      <c r="AC56">
        <v>25.06</v>
      </c>
      <c r="AD56">
        <v>6090</v>
      </c>
      <c r="AE56">
        <f t="shared" si="42"/>
        <v>1.7053449389773248</v>
      </c>
      <c r="AF56">
        <f t="shared" si="43"/>
        <v>152615.4</v>
      </c>
      <c r="AG56">
        <f>'Bond Portfolio data'!AX128</f>
        <v>123.65</v>
      </c>
      <c r="AI56">
        <v>8.3540669815534798</v>
      </c>
      <c r="AJ56">
        <v>6499.2030728660502</v>
      </c>
      <c r="AK56">
        <v>7.2413183545754096</v>
      </c>
      <c r="AL56">
        <v>6.7321162056878903</v>
      </c>
      <c r="AM56">
        <v>0.67532563765697395</v>
      </c>
      <c r="AN56">
        <v>0.93749758333607902</v>
      </c>
      <c r="AO56">
        <f t="shared" si="56"/>
        <v>-0.57564734029045328</v>
      </c>
      <c r="AP56">
        <v>727.16051104397104</v>
      </c>
      <c r="AQ56">
        <f>'Bond Portfolio data'!BG128/100</f>
        <v>8.2767999999999997</v>
      </c>
      <c r="AR56">
        <v>451.759882348622</v>
      </c>
      <c r="AS56">
        <f t="shared" si="47"/>
        <v>668.95118022764848</v>
      </c>
      <c r="AU56">
        <v>81.631600000000006</v>
      </c>
      <c r="AV56">
        <v>78.915700000000001</v>
      </c>
      <c r="AW56">
        <v>1391352.51</v>
      </c>
      <c r="AX56">
        <v>902663.6</v>
      </c>
      <c r="AY56">
        <v>238191.73</v>
      </c>
      <c r="AZ56">
        <v>281297.84000000003</v>
      </c>
      <c r="BA56">
        <v>145386</v>
      </c>
      <c r="BB56">
        <v>903.5</v>
      </c>
      <c r="BC56">
        <f t="shared" si="67"/>
        <v>12.37801711293687</v>
      </c>
      <c r="BD56">
        <f>'Bond Portfolio data'!BP128</f>
        <v>0.69320000000000004</v>
      </c>
      <c r="BF56">
        <v>1132480</v>
      </c>
      <c r="BG56">
        <v>620192</v>
      </c>
      <c r="BH56">
        <v>189732</v>
      </c>
      <c r="BI56">
        <v>228252</v>
      </c>
      <c r="BJ56">
        <v>453284</v>
      </c>
      <c r="BK56">
        <v>401132</v>
      </c>
      <c r="BL56">
        <v>83.7</v>
      </c>
      <c r="BM56">
        <v>113</v>
      </c>
      <c r="BN56">
        <v>1353144</v>
      </c>
      <c r="BO56">
        <v>679410</v>
      </c>
      <c r="BP56">
        <v>264088</v>
      </c>
      <c r="BQ56">
        <v>268023</v>
      </c>
      <c r="BR56">
        <v>83.290999999999997</v>
      </c>
      <c r="BS56">
        <v>89.798000000000002</v>
      </c>
      <c r="BT56">
        <f>'Bond Portfolio data'!BX128</f>
        <v>1.5806</v>
      </c>
      <c r="BV56">
        <v>744988</v>
      </c>
      <c r="BW56">
        <v>433176</v>
      </c>
      <c r="BX56">
        <v>180284</v>
      </c>
      <c r="BY56">
        <v>130112</v>
      </c>
      <c r="BZ56">
        <v>153604</v>
      </c>
      <c r="CA56">
        <v>154052</v>
      </c>
      <c r="CB56">
        <v>71.105800000000002</v>
      </c>
      <c r="CC56">
        <v>122.553</v>
      </c>
      <c r="CD56">
        <v>1047723.45</v>
      </c>
      <c r="CE56">
        <v>540852.97</v>
      </c>
      <c r="CF56">
        <v>208523.77</v>
      </c>
      <c r="CG56">
        <v>185853.15</v>
      </c>
      <c r="CH56">
        <v>90609</v>
      </c>
      <c r="CI56">
        <v>80.400000000000006</v>
      </c>
      <c r="CJ56">
        <f t="shared" si="44"/>
        <v>1126.9776119402984</v>
      </c>
      <c r="CK56">
        <f>1/'Bond Portfolio data'!CG128</f>
        <v>1.9519812609798948</v>
      </c>
      <c r="CM56">
        <v>1537988</v>
      </c>
      <c r="CN56">
        <v>674012</v>
      </c>
      <c r="CO56">
        <v>303096</v>
      </c>
      <c r="CP56">
        <v>326616</v>
      </c>
      <c r="CQ56">
        <v>654420</v>
      </c>
      <c r="CR56">
        <v>432260</v>
      </c>
      <c r="CS56">
        <v>67.132000000000005</v>
      </c>
      <c r="CT56">
        <v>84.697699999999998</v>
      </c>
      <c r="CU56">
        <v>2290990.83</v>
      </c>
      <c r="CV56">
        <v>807921.06</v>
      </c>
      <c r="CW56">
        <v>387852.63</v>
      </c>
      <c r="CX56">
        <v>460125.92</v>
      </c>
      <c r="CY56">
        <v>174024</v>
      </c>
      <c r="CZ56">
        <v>751316.23</v>
      </c>
      <c r="DA56">
        <f t="shared" si="62"/>
        <v>0.23162550341818119</v>
      </c>
      <c r="DB56">
        <v>67.8</v>
      </c>
      <c r="DC56">
        <v>2283.84</v>
      </c>
      <c r="DD56">
        <v>831000</v>
      </c>
      <c r="DE56">
        <f>'Bond Portfolio data'!CP128</f>
        <v>8.9009999999999998</v>
      </c>
      <c r="DG56">
        <v>86.160600000000002</v>
      </c>
      <c r="DH56">
        <f t="shared" si="10"/>
        <v>88.872305310418554</v>
      </c>
      <c r="DI56">
        <v>916708</v>
      </c>
      <c r="DJ56">
        <v>1031488.94</v>
      </c>
      <c r="DK56">
        <v>2932002.81</v>
      </c>
      <c r="DL56">
        <v>1321876.43</v>
      </c>
      <c r="DM56">
        <v>663173.43999999994</v>
      </c>
      <c r="DN56">
        <v>812126.15</v>
      </c>
      <c r="DO56">
        <v>290732.49</v>
      </c>
      <c r="DP56">
        <v>43523.02</v>
      </c>
      <c r="DQ56">
        <f t="shared" si="11"/>
        <v>6679.9705075612865</v>
      </c>
      <c r="DR56">
        <f>'Bond Portfolio data'!CY128</f>
        <v>10.588900000000001</v>
      </c>
      <c r="DT56">
        <v>469779.91</v>
      </c>
      <c r="DU56">
        <v>274309.99</v>
      </c>
      <c r="DV56">
        <v>113202.21</v>
      </c>
      <c r="DW56">
        <v>52899.15</v>
      </c>
      <c r="DX56">
        <v>237727.57</v>
      </c>
      <c r="DY56">
        <v>197847.86</v>
      </c>
      <c r="DZ56">
        <v>91.837000000000003</v>
      </c>
      <c r="EA56">
        <v>85.828199999999995</v>
      </c>
      <c r="EB56">
        <v>511480.74</v>
      </c>
      <c r="EC56">
        <v>294138.65000000002</v>
      </c>
      <c r="ED56">
        <v>117758.83</v>
      </c>
      <c r="EE56">
        <v>59881.72</v>
      </c>
      <c r="EF56">
        <v>68566.36</v>
      </c>
      <c r="EG56">
        <v>4166.9799999999996</v>
      </c>
      <c r="EH56">
        <f t="shared" si="39"/>
        <v>16454.689007386649</v>
      </c>
      <c r="EI56">
        <f>'Bond Portfolio data'!DI128</f>
        <v>1.6445000000000001</v>
      </c>
      <c r="EK56">
        <v>3.4522222220000001</v>
      </c>
      <c r="EL56">
        <v>3.91</v>
      </c>
      <c r="EM56">
        <v>0.1</v>
      </c>
      <c r="EN56">
        <v>2.67</v>
      </c>
      <c r="EO56">
        <v>4.3</v>
      </c>
      <c r="EP56">
        <v>3.24</v>
      </c>
      <c r="EQ56">
        <v>6.81</v>
      </c>
      <c r="ER56">
        <v>1.99</v>
      </c>
      <c r="ES56" s="42">
        <v>3.7</v>
      </c>
      <c r="ET56" s="1">
        <f t="shared" si="68"/>
        <v>2.6300351123399555</v>
      </c>
      <c r="EV56">
        <v>4.8119491520000004</v>
      </c>
      <c r="EW56">
        <v>4.78</v>
      </c>
      <c r="EX56">
        <v>1.34</v>
      </c>
      <c r="EY56">
        <v>5.27</v>
      </c>
      <c r="EZ56">
        <v>5.56</v>
      </c>
      <c r="FA56">
        <v>5.85</v>
      </c>
      <c r="FB56">
        <v>6.04</v>
      </c>
      <c r="FC56">
        <v>3.56</v>
      </c>
      <c r="FD56">
        <v>5.12</v>
      </c>
      <c r="FE56" s="1">
        <f t="shared" si="69"/>
        <v>4.0390583317762925</v>
      </c>
      <c r="GT56">
        <f t="shared" si="85"/>
        <v>0.30960719590343538</v>
      </c>
      <c r="GU56">
        <f t="shared" si="84"/>
        <v>0.47134919697109179</v>
      </c>
      <c r="GV56">
        <f t="shared" si="63"/>
        <v>-1.1125701209238932</v>
      </c>
      <c r="GW56">
        <f t="shared" si="86"/>
        <v>-5.1631998811156078E-2</v>
      </c>
      <c r="GX56">
        <f t="shared" si="87"/>
        <v>0.25241823525879153</v>
      </c>
      <c r="GY56">
        <f t="shared" si="88"/>
        <v>-1.520916709365528</v>
      </c>
      <c r="GZ56">
        <f t="shared" si="89"/>
        <v>0.38168622559852972</v>
      </c>
      <c r="HA56">
        <f t="shared" si="72"/>
        <v>0.16106180678546758</v>
      </c>
      <c r="HB56">
        <f t="shared" si="90"/>
        <v>1.1705953447408133</v>
      </c>
      <c r="HD56">
        <f t="shared" si="73"/>
        <v>0.15239949646946269</v>
      </c>
      <c r="HE56">
        <f t="shared" si="74"/>
        <v>0.25218688462202044</v>
      </c>
      <c r="HF56">
        <f t="shared" si="75"/>
        <v>-1.5112396645571919</v>
      </c>
      <c r="HG56">
        <f t="shared" si="76"/>
        <v>-7.4714244976809494E-2</v>
      </c>
      <c r="HH56">
        <f t="shared" si="77"/>
        <v>0.27988333321246833</v>
      </c>
      <c r="HI56">
        <f t="shared" si="78"/>
        <v>-1.5973035086297507</v>
      </c>
      <c r="HJ56">
        <f t="shared" si="83"/>
        <v>0.14317428831182877</v>
      </c>
      <c r="HK56">
        <f t="shared" si="79"/>
        <v>0.17417477331995193</v>
      </c>
      <c r="HL56">
        <f t="shared" si="80"/>
        <v>1.2681225663538573</v>
      </c>
      <c r="HN56">
        <f t="shared" si="57"/>
        <v>3.0960719590343538E-3</v>
      </c>
      <c r="HO56">
        <f t="shared" si="46"/>
        <v>4.7134919697109177E-3</v>
      </c>
      <c r="HP56">
        <f t="shared" si="64"/>
        <v>-1.1125701209238932E-2</v>
      </c>
      <c r="HQ56">
        <f t="shared" si="58"/>
        <v>-5.1631998811156078E-4</v>
      </c>
      <c r="HR56">
        <f t="shared" si="54"/>
        <v>2.7988333321246834E-3</v>
      </c>
      <c r="HS56">
        <f t="shared" si="55"/>
        <v>-1.5973035086297507E-2</v>
      </c>
      <c r="HT56">
        <f t="shared" si="59"/>
        <v>3.8168622559852971E-3</v>
      </c>
      <c r="HU56">
        <f t="shared" si="33"/>
        <v>1.6106180678546757E-3</v>
      </c>
      <c r="HV56">
        <f t="shared" si="60"/>
        <v>1.1705953447408133</v>
      </c>
    </row>
    <row r="57" spans="1:230" ht="15.75" x14ac:dyDescent="0.25">
      <c r="A57" t="s">
        <v>417</v>
      </c>
      <c r="B57">
        <v>1.1231685280000001</v>
      </c>
      <c r="C57">
        <v>106.1832941</v>
      </c>
      <c r="D57">
        <v>1674834.03627631</v>
      </c>
      <c r="E57">
        <v>938821.65235174901</v>
      </c>
      <c r="F57">
        <v>375906.66677338799</v>
      </c>
      <c r="G57">
        <v>317144.91976756201</v>
      </c>
      <c r="H57">
        <v>897532.79377734696</v>
      </c>
      <c r="I57">
        <v>121628.8419094</v>
      </c>
      <c r="J57">
        <f t="shared" si="7"/>
        <v>7379.2759980885894</v>
      </c>
      <c r="K57">
        <f>1/'Bond Portfolio data'!AP129</f>
        <v>1.1410653442480037</v>
      </c>
      <c r="M57">
        <v>516630.2</v>
      </c>
      <c r="N57">
        <v>287366.5</v>
      </c>
      <c r="O57">
        <v>131266</v>
      </c>
      <c r="P57">
        <v>94790.399999999994</v>
      </c>
      <c r="Q57">
        <v>54700.3</v>
      </c>
      <c r="R57">
        <v>54380.97</v>
      </c>
      <c r="S57">
        <v>48377.5</v>
      </c>
      <c r="T57">
        <f t="shared" si="8"/>
        <v>0.88960347709869825</v>
      </c>
      <c r="U57">
        <v>110.3935</v>
      </c>
      <c r="V57">
        <v>84.114099999999993</v>
      </c>
      <c r="W57">
        <f t="shared" si="9"/>
        <v>88.960347709869822</v>
      </c>
      <c r="X57">
        <v>460197.9</v>
      </c>
      <c r="Y57">
        <v>269197.5</v>
      </c>
      <c r="Z57">
        <v>111204.7</v>
      </c>
      <c r="AA57">
        <v>88531</v>
      </c>
      <c r="AB57">
        <v>263565.90000000002</v>
      </c>
      <c r="AC57">
        <v>25.2</v>
      </c>
      <c r="AD57">
        <v>6084</v>
      </c>
      <c r="AE57">
        <f t="shared" si="42"/>
        <v>1.7190934065934067</v>
      </c>
      <c r="AF57">
        <f t="shared" si="43"/>
        <v>153316.79999999999</v>
      </c>
      <c r="AG57">
        <f>'Bond Portfolio data'!AX129</f>
        <v>132.46</v>
      </c>
      <c r="AI57">
        <v>8.3764088946112896</v>
      </c>
      <c r="AJ57">
        <v>6812.2297050965099</v>
      </c>
      <c r="AK57">
        <v>7.2625238425977603</v>
      </c>
      <c r="AL57">
        <v>6.7790232054581399</v>
      </c>
      <c r="AM57">
        <v>0.67630377229809702</v>
      </c>
      <c r="AN57">
        <v>0.93428680766939498</v>
      </c>
      <c r="AO57">
        <f t="shared" si="56"/>
        <v>-1.4812845269908088</v>
      </c>
      <c r="AP57">
        <v>728.67110608761504</v>
      </c>
      <c r="AQ57">
        <f>'Bond Portfolio data'!BG129/100</f>
        <v>8.2767999999999997</v>
      </c>
      <c r="AR57">
        <v>468.776232036728</v>
      </c>
      <c r="AS57">
        <f t="shared" si="47"/>
        <v>693.14448808087332</v>
      </c>
      <c r="AU57">
        <v>82.305999999999997</v>
      </c>
      <c r="AV57">
        <v>78.659499999999994</v>
      </c>
      <c r="AW57">
        <v>1397161.86</v>
      </c>
      <c r="AX57">
        <v>906327.18</v>
      </c>
      <c r="AY57">
        <v>233383.59</v>
      </c>
      <c r="AZ57">
        <v>279719.34000000003</v>
      </c>
      <c r="BA57">
        <v>145857</v>
      </c>
      <c r="BB57">
        <v>901.5</v>
      </c>
      <c r="BC57">
        <f t="shared" si="67"/>
        <v>12.445667477281454</v>
      </c>
      <c r="BD57">
        <f>'Bond Portfolio data'!BP129</f>
        <v>0.70130000000000003</v>
      </c>
      <c r="BF57">
        <v>1154524</v>
      </c>
      <c r="BG57">
        <v>631476</v>
      </c>
      <c r="BH57">
        <v>193980</v>
      </c>
      <c r="BI57">
        <v>230440</v>
      </c>
      <c r="BJ57">
        <v>465268</v>
      </c>
      <c r="BK57">
        <v>407044</v>
      </c>
      <c r="BL57">
        <v>84.1</v>
      </c>
      <c r="BM57">
        <v>114</v>
      </c>
      <c r="BN57">
        <v>1373303</v>
      </c>
      <c r="BO57">
        <v>689500</v>
      </c>
      <c r="BP57">
        <v>264761</v>
      </c>
      <c r="BQ57">
        <v>269886</v>
      </c>
      <c r="BR57">
        <v>83.192999999999998</v>
      </c>
      <c r="BS57">
        <v>90.858000000000004</v>
      </c>
      <c r="BT57">
        <f>'Bond Portfolio data'!BX129</f>
        <v>1.5941000000000001</v>
      </c>
      <c r="BV57">
        <v>760304</v>
      </c>
      <c r="BW57">
        <v>441256</v>
      </c>
      <c r="BX57">
        <v>185688</v>
      </c>
      <c r="BY57">
        <v>132564</v>
      </c>
      <c r="BZ57">
        <v>156504</v>
      </c>
      <c r="CA57">
        <v>156580</v>
      </c>
      <c r="CB57">
        <v>71.980900000000005</v>
      </c>
      <c r="CC57">
        <v>118.90860000000001</v>
      </c>
      <c r="CD57">
        <v>1056264.1000000001</v>
      </c>
      <c r="CE57">
        <v>547477.57999999996</v>
      </c>
      <c r="CF57">
        <v>213848.73</v>
      </c>
      <c r="CG57">
        <v>186359.24</v>
      </c>
      <c r="CH57">
        <v>91818</v>
      </c>
      <c r="CI57">
        <v>80.900000000000006</v>
      </c>
      <c r="CJ57">
        <f t="shared" si="44"/>
        <v>1134.9567367119901</v>
      </c>
      <c r="CK57">
        <f>1/'Bond Portfolio data'!CG129</f>
        <v>1.9301293186643504</v>
      </c>
      <c r="CM57">
        <v>1521528</v>
      </c>
      <c r="CN57">
        <v>684676</v>
      </c>
      <c r="CO57">
        <v>302708</v>
      </c>
      <c r="CP57">
        <v>314732</v>
      </c>
      <c r="CQ57">
        <v>622872</v>
      </c>
      <c r="CR57">
        <v>421820</v>
      </c>
      <c r="CS57">
        <v>66.999499999999998</v>
      </c>
      <c r="CT57">
        <v>82.5441</v>
      </c>
      <c r="CU57">
        <v>2270954.84</v>
      </c>
      <c r="CV57">
        <v>812153.37</v>
      </c>
      <c r="CW57">
        <v>400770.97</v>
      </c>
      <c r="CX57">
        <v>460668.48</v>
      </c>
      <c r="CY57">
        <v>170965</v>
      </c>
      <c r="CZ57">
        <v>710960.53</v>
      </c>
      <c r="DA57">
        <f t="shared" si="62"/>
        <v>0.24047045199541525</v>
      </c>
      <c r="DB57">
        <v>68.2</v>
      </c>
      <c r="DC57">
        <v>2289.4</v>
      </c>
      <c r="DD57">
        <v>823000</v>
      </c>
      <c r="DE57">
        <f>'Bond Portfolio data'!CP129</f>
        <v>8.9094999999999995</v>
      </c>
      <c r="DG57">
        <v>86.219499999999996</v>
      </c>
      <c r="DH57">
        <f t="shared" si="10"/>
        <v>89.147922590227353</v>
      </c>
      <c r="DI57">
        <v>936544</v>
      </c>
      <c r="DJ57">
        <v>1050550.56</v>
      </c>
      <c r="DK57">
        <v>2931268.52</v>
      </c>
      <c r="DL57">
        <v>1343664.05</v>
      </c>
      <c r="DM57">
        <v>604919.31000000006</v>
      </c>
      <c r="DN57">
        <v>817597.85</v>
      </c>
      <c r="DO57">
        <v>292769.03999999998</v>
      </c>
      <c r="DP57">
        <v>43625.55</v>
      </c>
      <c r="DQ57">
        <f t="shared" si="11"/>
        <v>6710.9535581786349</v>
      </c>
      <c r="DR57">
        <f>'Bond Portfolio data'!CY129</f>
        <v>10.4437</v>
      </c>
      <c r="DT57">
        <v>468936.02</v>
      </c>
      <c r="DU57">
        <v>274125.92</v>
      </c>
      <c r="DV57">
        <v>116672.06</v>
      </c>
      <c r="DW57">
        <v>53507.47</v>
      </c>
      <c r="DX57">
        <v>228405.21</v>
      </c>
      <c r="DY57">
        <v>206585.93</v>
      </c>
      <c r="DZ57">
        <v>91.433999999999997</v>
      </c>
      <c r="EA57">
        <v>86.267200000000003</v>
      </c>
      <c r="EB57">
        <v>512863.55</v>
      </c>
      <c r="EC57">
        <v>294247.01</v>
      </c>
      <c r="ED57">
        <v>121715.31</v>
      </c>
      <c r="EE57">
        <v>60482.81</v>
      </c>
      <c r="EF57">
        <v>69014.02</v>
      </c>
      <c r="EG57">
        <v>4172.79</v>
      </c>
      <c r="EH57">
        <f t="shared" si="39"/>
        <v>16539.058998895223</v>
      </c>
      <c r="EI57">
        <f>'Bond Portfolio data'!DI129</f>
        <v>1.6803999999999999</v>
      </c>
      <c r="EK57">
        <v>3.3614677419999999</v>
      </c>
      <c r="EL57">
        <v>3.92</v>
      </c>
      <c r="EM57">
        <v>0.1</v>
      </c>
      <c r="EN57">
        <v>2.25</v>
      </c>
      <c r="EO57">
        <v>4.34</v>
      </c>
      <c r="EP57">
        <v>2.88</v>
      </c>
      <c r="EQ57">
        <v>6.54</v>
      </c>
      <c r="ER57">
        <v>1.47</v>
      </c>
      <c r="ES57" s="42">
        <v>3.9</v>
      </c>
      <c r="ET57" s="1">
        <f t="shared" si="68"/>
        <v>2.5358427270476622</v>
      </c>
      <c r="EV57">
        <v>5.1327250160000002</v>
      </c>
      <c r="EW57">
        <v>5.0199999999999996</v>
      </c>
      <c r="EX57">
        <v>1.45</v>
      </c>
      <c r="EY57">
        <v>5.44</v>
      </c>
      <c r="EZ57">
        <v>6.04</v>
      </c>
      <c r="FA57">
        <v>5.31</v>
      </c>
      <c r="FB57">
        <v>6.4</v>
      </c>
      <c r="FC57">
        <v>3.64</v>
      </c>
      <c r="FD57">
        <v>5.42</v>
      </c>
      <c r="FE57" s="1">
        <f t="shared" si="69"/>
        <v>4.2269859872466178</v>
      </c>
      <c r="GT57">
        <f t="shared" si="85"/>
        <v>0.39279545881470346</v>
      </c>
      <c r="GU57">
        <f t="shared" si="84"/>
        <v>0.43225474947222903</v>
      </c>
      <c r="GV57">
        <f t="shared" si="63"/>
        <v>-0.2153131337954404</v>
      </c>
      <c r="GW57">
        <f t="shared" si="86"/>
        <v>0.36668271896966864</v>
      </c>
      <c r="GX57">
        <f t="shared" si="87"/>
        <v>0.48847167132779618</v>
      </c>
      <c r="GY57">
        <f t="shared" si="88"/>
        <v>0.21478737122175418</v>
      </c>
      <c r="GZ57">
        <f t="shared" si="89"/>
        <v>0.939936463377674</v>
      </c>
      <c r="HA57">
        <f t="shared" si="72"/>
        <v>2.8717885642442611</v>
      </c>
      <c r="HB57">
        <f t="shared" si="90"/>
        <v>0.27876163003973847</v>
      </c>
      <c r="HD57">
        <f t="shared" si="73"/>
        <v>0.24399307556830976</v>
      </c>
      <c r="HE57">
        <f t="shared" si="74"/>
        <v>0.29582445444049238</v>
      </c>
      <c r="HF57">
        <f t="shared" si="75"/>
        <v>-0.61176588149271538</v>
      </c>
      <c r="HG57">
        <f t="shared" si="76"/>
        <v>0.37954431362648067</v>
      </c>
      <c r="HH57">
        <f t="shared" si="77"/>
        <v>0.51624894655049347</v>
      </c>
      <c r="HI57">
        <f t="shared" si="78"/>
        <v>0.35184619050119559</v>
      </c>
      <c r="HJ57">
        <f t="shared" si="83"/>
        <v>0.63576482051511873</v>
      </c>
      <c r="HK57">
        <f t="shared" si="79"/>
        <v>3.1038565268408509</v>
      </c>
      <c r="HL57">
        <f t="shared" si="80"/>
        <v>1.4192962033782605E-2</v>
      </c>
      <c r="HN57">
        <f t="shared" si="57"/>
        <v>3.9279545881470345E-3</v>
      </c>
      <c r="HO57">
        <f t="shared" si="46"/>
        <v>4.3225474947222904E-3</v>
      </c>
      <c r="HP57">
        <f t="shared" si="64"/>
        <v>-2.153131337954404E-3</v>
      </c>
      <c r="HQ57">
        <f t="shared" si="58"/>
        <v>3.6668271896966864E-3</v>
      </c>
      <c r="HR57">
        <f t="shared" si="54"/>
        <v>5.1624894655049351E-3</v>
      </c>
      <c r="HS57">
        <f t="shared" si="55"/>
        <v>3.5184619050119561E-3</v>
      </c>
      <c r="HT57">
        <f t="shared" si="59"/>
        <v>9.3993646337767398E-3</v>
      </c>
      <c r="HU57">
        <f t="shared" si="33"/>
        <v>2.8717885642442612E-2</v>
      </c>
      <c r="HV57">
        <f t="shared" si="60"/>
        <v>0.27876163003973847</v>
      </c>
    </row>
    <row r="58" spans="1:230" ht="15.75" x14ac:dyDescent="0.25">
      <c r="A58" t="s">
        <v>418</v>
      </c>
      <c r="B58">
        <v>1.1269522000000001</v>
      </c>
      <c r="C58">
        <v>106.352642</v>
      </c>
      <c r="D58">
        <v>1682715.84802505</v>
      </c>
      <c r="E58">
        <v>940577.45235369599</v>
      </c>
      <c r="F58">
        <v>372868.18088606402</v>
      </c>
      <c r="G58">
        <v>319787.07742900401</v>
      </c>
      <c r="H58">
        <v>903472.48821056797</v>
      </c>
      <c r="I58">
        <v>121803.17815839</v>
      </c>
      <c r="J58">
        <f t="shared" si="7"/>
        <v>7417.4787708389149</v>
      </c>
      <c r="K58">
        <f>1/'Bond Portfolio data'!AP130</f>
        <v>1.0876327455765975</v>
      </c>
      <c r="M58">
        <v>515556.3</v>
      </c>
      <c r="N58">
        <v>288912.90000000002</v>
      </c>
      <c r="O58">
        <v>128590.1</v>
      </c>
      <c r="P58">
        <v>92797.1</v>
      </c>
      <c r="Q58">
        <v>57199.7</v>
      </c>
      <c r="R58">
        <v>55971.38</v>
      </c>
      <c r="S58">
        <v>49376.2</v>
      </c>
      <c r="T58">
        <f t="shared" si="8"/>
        <v>0.88216870836488215</v>
      </c>
      <c r="U58">
        <v>109.30719999999999</v>
      </c>
      <c r="V58">
        <v>83.412499999999994</v>
      </c>
      <c r="W58">
        <f t="shared" si="9"/>
        <v>88.216870836488212</v>
      </c>
      <c r="X58">
        <v>463793.5</v>
      </c>
      <c r="Y58">
        <v>271395.3</v>
      </c>
      <c r="Z58">
        <v>110313.2</v>
      </c>
      <c r="AA58">
        <v>88910.5</v>
      </c>
      <c r="AB58">
        <v>255094.2</v>
      </c>
      <c r="AC58">
        <v>24.97</v>
      </c>
      <c r="AD58">
        <v>6051</v>
      </c>
      <c r="AE58">
        <f t="shared" si="42"/>
        <v>1.6883204813550183</v>
      </c>
      <c r="AF58">
        <f t="shared" si="43"/>
        <v>151093.47</v>
      </c>
      <c r="AG58">
        <f>'Bond Portfolio data'!AX130</f>
        <v>127.05</v>
      </c>
      <c r="AI58">
        <v>8.3987512428431899</v>
      </c>
      <c r="AJ58">
        <v>7032.9544891540099</v>
      </c>
      <c r="AK58">
        <v>7.2922942001498496</v>
      </c>
      <c r="AL58">
        <v>6.8095639994194501</v>
      </c>
      <c r="AM58">
        <v>0.67808990240225897</v>
      </c>
      <c r="AN58">
        <v>0.93168733846184004</v>
      </c>
      <c r="AO58">
        <f t="shared" si="56"/>
        <v>-1.5441521135817668</v>
      </c>
      <c r="AP58">
        <v>729.99011462029</v>
      </c>
      <c r="AQ58">
        <f>'Bond Portfolio data'!BG130/100</f>
        <v>8.277000000000001</v>
      </c>
      <c r="AR58">
        <v>463.55065121726602</v>
      </c>
      <c r="AS58">
        <f t="shared" si="47"/>
        <v>683.61237879380303</v>
      </c>
      <c r="AU58">
        <v>82.589699999999993</v>
      </c>
      <c r="AV58">
        <v>79.270499999999998</v>
      </c>
      <c r="AW58">
        <v>1407420.12</v>
      </c>
      <c r="AX58">
        <v>917432.76</v>
      </c>
      <c r="AY58">
        <v>245988.92</v>
      </c>
      <c r="AZ58">
        <v>286290.5</v>
      </c>
      <c r="BA58">
        <v>147691</v>
      </c>
      <c r="BB58">
        <v>897.4</v>
      </c>
      <c r="BC58">
        <f t="shared" si="67"/>
        <v>12.659734960827004</v>
      </c>
      <c r="BD58">
        <f>'Bond Portfolio data'!BP130</f>
        <v>0.68369999999999997</v>
      </c>
      <c r="BF58">
        <v>1181544</v>
      </c>
      <c r="BG58">
        <v>645152</v>
      </c>
      <c r="BH58">
        <v>196712</v>
      </c>
      <c r="BI58">
        <v>233512</v>
      </c>
      <c r="BJ58">
        <v>470504</v>
      </c>
      <c r="BK58">
        <v>422392</v>
      </c>
      <c r="BL58">
        <v>85.5</v>
      </c>
      <c r="BM58">
        <v>112.9</v>
      </c>
      <c r="BN58">
        <v>1381131</v>
      </c>
      <c r="BO58">
        <v>697753</v>
      </c>
      <c r="BP58">
        <v>268326</v>
      </c>
      <c r="BQ58">
        <v>270993</v>
      </c>
      <c r="BR58">
        <v>83.016000000000005</v>
      </c>
      <c r="BS58">
        <v>91.844999999999999</v>
      </c>
      <c r="BT58">
        <f>'Bond Portfolio data'!BX130</f>
        <v>1.5539000000000001</v>
      </c>
      <c r="BV58">
        <v>776492</v>
      </c>
      <c r="BW58">
        <v>451544</v>
      </c>
      <c r="BX58">
        <v>196640</v>
      </c>
      <c r="BY58">
        <v>135208</v>
      </c>
      <c r="BZ58">
        <v>153864</v>
      </c>
      <c r="CA58">
        <v>159840</v>
      </c>
      <c r="CB58">
        <v>72.379199999999997</v>
      </c>
      <c r="CC58">
        <v>117.4415</v>
      </c>
      <c r="CD58">
        <v>1072806.1399999999</v>
      </c>
      <c r="CE58">
        <v>556702.13</v>
      </c>
      <c r="CF58">
        <v>226263.52</v>
      </c>
      <c r="CG58">
        <v>188053.55</v>
      </c>
      <c r="CH58">
        <v>93250</v>
      </c>
      <c r="CI58">
        <v>81.099999999999994</v>
      </c>
      <c r="CJ58">
        <f t="shared" si="44"/>
        <v>1149.8150431565969</v>
      </c>
      <c r="CK58">
        <f>1/'Bond Portfolio data'!CG130</f>
        <v>1.813236627379873</v>
      </c>
      <c r="CM58">
        <v>1570920</v>
      </c>
      <c r="CN58">
        <v>688136</v>
      </c>
      <c r="CO58">
        <v>311276</v>
      </c>
      <c r="CP58">
        <v>340320</v>
      </c>
      <c r="CQ58">
        <v>657252</v>
      </c>
      <c r="CR58">
        <v>435816</v>
      </c>
      <c r="CS58">
        <v>67.766400000000004</v>
      </c>
      <c r="CT58">
        <v>83.413399999999996</v>
      </c>
      <c r="CU58">
        <v>2318140.0099999998</v>
      </c>
      <c r="CV58">
        <v>808949.12</v>
      </c>
      <c r="CW58">
        <v>392103.61</v>
      </c>
      <c r="CX58">
        <v>471362.81</v>
      </c>
      <c r="CY58">
        <v>176808</v>
      </c>
      <c r="CZ58">
        <v>779316.23</v>
      </c>
      <c r="DA58">
        <f t="shared" si="62"/>
        <v>0.2268758088099872</v>
      </c>
      <c r="DB58">
        <v>69</v>
      </c>
      <c r="DC58">
        <v>2292.08</v>
      </c>
      <c r="DD58">
        <v>826000</v>
      </c>
      <c r="DE58">
        <f>'Bond Portfolio data'!CP130</f>
        <v>8.1835000000000004</v>
      </c>
      <c r="DG58">
        <v>86.6113</v>
      </c>
      <c r="DH58">
        <f t="shared" si="10"/>
        <v>89.354485848244991</v>
      </c>
      <c r="DI58">
        <v>927812</v>
      </c>
      <c r="DJ58">
        <v>1038349.66</v>
      </c>
      <c r="DK58">
        <v>2970763.2</v>
      </c>
      <c r="DL58">
        <v>1353786.94</v>
      </c>
      <c r="DM58">
        <v>643294.09</v>
      </c>
      <c r="DN58">
        <v>821799.83</v>
      </c>
      <c r="DO58">
        <v>294463.92</v>
      </c>
      <c r="DP58">
        <v>43586.29</v>
      </c>
      <c r="DQ58">
        <f t="shared" si="11"/>
        <v>6755.884017657846</v>
      </c>
      <c r="DR58">
        <f>'Bond Portfolio data'!CY130</f>
        <v>9.9801000000000002</v>
      </c>
      <c r="DT58">
        <v>469615.54</v>
      </c>
      <c r="DU58">
        <v>273453.37</v>
      </c>
      <c r="DV58">
        <v>116775.14</v>
      </c>
      <c r="DW58">
        <v>53592.03</v>
      </c>
      <c r="DX58">
        <v>232140.89</v>
      </c>
      <c r="DY58">
        <v>202858.08</v>
      </c>
      <c r="DZ58">
        <v>91.520099999999999</v>
      </c>
      <c r="EA58">
        <v>83.655600000000007</v>
      </c>
      <c r="EB58">
        <v>513178.26</v>
      </c>
      <c r="EC58">
        <v>293719.71000000002</v>
      </c>
      <c r="ED58">
        <v>122135.92</v>
      </c>
      <c r="EE58">
        <v>60460.83</v>
      </c>
      <c r="EF58">
        <v>69586.94</v>
      </c>
      <c r="EG58">
        <v>4175.57</v>
      </c>
      <c r="EH58">
        <f t="shared" si="39"/>
        <v>16665.255282512331</v>
      </c>
      <c r="EI58">
        <f>'Bond Portfolio data'!DI130</f>
        <v>1.5944</v>
      </c>
      <c r="EK58">
        <v>3.446063492</v>
      </c>
      <c r="EL58">
        <v>3.96</v>
      </c>
      <c r="EM58">
        <v>0.1</v>
      </c>
      <c r="EN58">
        <v>2.58</v>
      </c>
      <c r="EO58">
        <v>4.83</v>
      </c>
      <c r="EP58">
        <v>2.7</v>
      </c>
      <c r="EQ58">
        <v>6.93</v>
      </c>
      <c r="ER58">
        <v>1.19</v>
      </c>
      <c r="ES58" s="42">
        <v>4.2699999999999996</v>
      </c>
      <c r="ET58" s="1">
        <f t="shared" si="68"/>
        <v>2.5981464366035127</v>
      </c>
      <c r="EV58">
        <v>5.2585997080000002</v>
      </c>
      <c r="EW58">
        <v>5.2</v>
      </c>
      <c r="EX58">
        <v>1.36</v>
      </c>
      <c r="EY58">
        <v>5.56</v>
      </c>
      <c r="EZ58">
        <v>6.17</v>
      </c>
      <c r="FA58">
        <v>5.31</v>
      </c>
      <c r="FB58">
        <v>6.75</v>
      </c>
      <c r="FC58">
        <v>3.3</v>
      </c>
      <c r="FD58">
        <v>5.63</v>
      </c>
      <c r="FE58" s="1">
        <f t="shared" si="69"/>
        <v>4.2889063535879552</v>
      </c>
      <c r="GT58">
        <f t="shared" si="85"/>
        <v>0.76424749696636163</v>
      </c>
      <c r="GU58">
        <f t="shared" si="84"/>
        <v>0.73762402827074047</v>
      </c>
      <c r="GV58">
        <f t="shared" si="63"/>
        <v>0.47186874864609452</v>
      </c>
      <c r="GW58">
        <f t="shared" si="86"/>
        <v>-0.28185007088327474</v>
      </c>
      <c r="GX58">
        <f t="shared" si="87"/>
        <v>6.5664650076411785E-2</v>
      </c>
      <c r="GY58">
        <f t="shared" si="88"/>
        <v>-0.29947424314738719</v>
      </c>
      <c r="GZ58">
        <f t="shared" si="89"/>
        <v>0.16722850044450815</v>
      </c>
      <c r="HA58">
        <f t="shared" si="72"/>
        <v>-4.0396817382925203</v>
      </c>
      <c r="HB58">
        <f t="shared" si="90"/>
        <v>0.68633405506616663</v>
      </c>
      <c r="HD58">
        <f t="shared" si="73"/>
        <v>0.64545847186648997</v>
      </c>
      <c r="HE58">
        <f t="shared" si="74"/>
        <v>0.5566581579570179</v>
      </c>
      <c r="HF58">
        <f t="shared" si="75"/>
        <v>0.2632014493128137</v>
      </c>
      <c r="HG58">
        <f t="shared" si="76"/>
        <v>-0.31924081925893366</v>
      </c>
      <c r="HH58">
        <f t="shared" si="77"/>
        <v>4.9657168505548036E-2</v>
      </c>
      <c r="HI58">
        <f t="shared" si="78"/>
        <v>-0.19889237543012256</v>
      </c>
      <c r="HJ58">
        <f t="shared" si="83"/>
        <v>-7.6938533554565813E-2</v>
      </c>
      <c r="HK58">
        <f t="shared" si="79"/>
        <v>-4.3663218965563901</v>
      </c>
      <c r="HL58">
        <f t="shared" si="80"/>
        <v>0.85369675100419351</v>
      </c>
      <c r="HN58">
        <f t="shared" si="57"/>
        <v>7.6424749696636166E-3</v>
      </c>
      <c r="HO58">
        <f t="shared" si="46"/>
        <v>7.3762402827074044E-3</v>
      </c>
      <c r="HP58">
        <f t="shared" si="64"/>
        <v>4.7186874864609454E-3</v>
      </c>
      <c r="HQ58">
        <f t="shared" si="58"/>
        <v>-2.8185007088327475E-3</v>
      </c>
      <c r="HR58">
        <f t="shared" si="54"/>
        <v>4.9657168505548035E-4</v>
      </c>
      <c r="HS58">
        <f t="shared" si="55"/>
        <v>-1.9889237543012257E-3</v>
      </c>
      <c r="HT58">
        <f t="shared" si="59"/>
        <v>1.6722850044450816E-3</v>
      </c>
      <c r="HU58">
        <f t="shared" si="33"/>
        <v>-4.03968173829252E-2</v>
      </c>
      <c r="HV58">
        <f t="shared" si="60"/>
        <v>0.68633405506616663</v>
      </c>
    </row>
    <row r="59" spans="1:230" ht="15.75" x14ac:dyDescent="0.25">
      <c r="A59" t="s">
        <v>419</v>
      </c>
      <c r="B59">
        <v>1.1349817129999999</v>
      </c>
      <c r="C59">
        <v>105.35650620000001</v>
      </c>
      <c r="D59">
        <v>1689565.77988469</v>
      </c>
      <c r="E59">
        <v>945525.80875481595</v>
      </c>
      <c r="F59">
        <v>374831.36864608701</v>
      </c>
      <c r="G59">
        <v>321030.77452361002</v>
      </c>
      <c r="H59">
        <v>911801.075645559</v>
      </c>
      <c r="I59">
        <v>121941.85936233</v>
      </c>
      <c r="J59">
        <f t="shared" si="7"/>
        <v>7477.3427304916968</v>
      </c>
      <c r="K59">
        <f>1/'Bond Portfolio data'!AP131</f>
        <v>1.016695151075816</v>
      </c>
      <c r="M59">
        <v>515781.5</v>
      </c>
      <c r="N59">
        <v>288997.59999999998</v>
      </c>
      <c r="O59">
        <v>128881.9</v>
      </c>
      <c r="P59">
        <v>93371.9</v>
      </c>
      <c r="Q59">
        <v>55876.2</v>
      </c>
      <c r="R59">
        <v>57675.06</v>
      </c>
      <c r="S59">
        <v>49632.6</v>
      </c>
      <c r="T59">
        <f t="shared" si="8"/>
        <v>0.86055567172361846</v>
      </c>
      <c r="U59">
        <v>108.9014</v>
      </c>
      <c r="V59">
        <v>81.370099999999994</v>
      </c>
      <c r="W59">
        <f t="shared" si="9"/>
        <v>86.055567172361847</v>
      </c>
      <c r="X59">
        <v>465744</v>
      </c>
      <c r="Y59">
        <v>272343.8</v>
      </c>
      <c r="Z59">
        <v>111572.1</v>
      </c>
      <c r="AA59">
        <v>89583.9</v>
      </c>
      <c r="AB59">
        <v>257172.7</v>
      </c>
      <c r="AC59">
        <v>25.18</v>
      </c>
      <c r="AD59">
        <v>6063</v>
      </c>
      <c r="AE59">
        <f t="shared" si="42"/>
        <v>1.6845409407207903</v>
      </c>
      <c r="AF59">
        <f t="shared" si="43"/>
        <v>152666.34</v>
      </c>
      <c r="AG59">
        <f>'Bond Portfolio data'!AX131</f>
        <v>119.15</v>
      </c>
      <c r="AI59">
        <v>8.4236414667612998</v>
      </c>
      <c r="AJ59">
        <v>7266.2320455516301</v>
      </c>
      <c r="AK59">
        <v>7.3108172677489502</v>
      </c>
      <c r="AL59">
        <v>6.84241913846191</v>
      </c>
      <c r="AM59">
        <v>0.67997320163813801</v>
      </c>
      <c r="AN59">
        <v>0.93171988610945899</v>
      </c>
      <c r="AO59">
        <f t="shared" si="56"/>
        <v>-0.63550771809734907</v>
      </c>
      <c r="AP59">
        <v>731.16487658290998</v>
      </c>
      <c r="AQ59">
        <f>'Bond Portfolio data'!BG131/100</f>
        <v>8.2767999999999997</v>
      </c>
      <c r="AR59">
        <v>485.05236067948601</v>
      </c>
      <c r="AS59">
        <f t="shared" si="47"/>
        <v>713.34040740272701</v>
      </c>
      <c r="AU59">
        <v>83.234200000000001</v>
      </c>
      <c r="AV59">
        <v>78.569900000000004</v>
      </c>
      <c r="AW59">
        <v>1418061.12</v>
      </c>
      <c r="AX59">
        <v>923100.38</v>
      </c>
      <c r="AY59">
        <v>252782.22</v>
      </c>
      <c r="AZ59">
        <v>289344.64000000001</v>
      </c>
      <c r="BA59">
        <v>148880</v>
      </c>
      <c r="BB59">
        <v>903.9</v>
      </c>
      <c r="BC59">
        <f t="shared" si="67"/>
        <v>12.669883496302349</v>
      </c>
      <c r="BD59">
        <f>'Bond Portfolio data'!BP131</f>
        <v>0.64539999999999997</v>
      </c>
      <c r="BF59">
        <v>1199908</v>
      </c>
      <c r="BG59">
        <v>653440</v>
      </c>
      <c r="BH59">
        <v>200868</v>
      </c>
      <c r="BI59">
        <v>238084</v>
      </c>
      <c r="BJ59">
        <v>483088</v>
      </c>
      <c r="BK59">
        <v>433396</v>
      </c>
      <c r="BL59">
        <v>86.1</v>
      </c>
      <c r="BM59">
        <v>113.7</v>
      </c>
      <c r="BN59">
        <v>1393198</v>
      </c>
      <c r="BO59">
        <v>699103</v>
      </c>
      <c r="BP59">
        <v>272535</v>
      </c>
      <c r="BQ59">
        <v>273666</v>
      </c>
      <c r="BR59">
        <v>83.384</v>
      </c>
      <c r="BS59">
        <v>92.299000000000007</v>
      </c>
      <c r="BT59">
        <f>'Bond Portfolio data'!BX131</f>
        <v>1.5631999999999999</v>
      </c>
      <c r="BV59">
        <v>785596</v>
      </c>
      <c r="BW59">
        <v>461300</v>
      </c>
      <c r="BX59">
        <v>199004</v>
      </c>
      <c r="BY59">
        <v>137576</v>
      </c>
      <c r="BZ59">
        <v>154164</v>
      </c>
      <c r="CA59">
        <v>163212</v>
      </c>
      <c r="CB59">
        <v>72.974999999999994</v>
      </c>
      <c r="CC59">
        <v>118.18640000000001</v>
      </c>
      <c r="CD59">
        <v>1076527.72</v>
      </c>
      <c r="CE59">
        <v>564176.51</v>
      </c>
      <c r="CF59">
        <v>227728.55</v>
      </c>
      <c r="CG59">
        <v>189362.79</v>
      </c>
      <c r="CH59">
        <v>94996</v>
      </c>
      <c r="CI59">
        <v>81.7</v>
      </c>
      <c r="CJ59">
        <f t="shared" si="44"/>
        <v>1162.7417380660954</v>
      </c>
      <c r="CK59">
        <f>1/'Bond Portfolio data'!CG131</f>
        <v>1.8251505749224308</v>
      </c>
      <c r="CM59">
        <v>1565912</v>
      </c>
      <c r="CN59">
        <v>697416</v>
      </c>
      <c r="CO59">
        <v>300760</v>
      </c>
      <c r="CP59">
        <v>351760</v>
      </c>
      <c r="CQ59">
        <v>621580</v>
      </c>
      <c r="CR59">
        <v>418712</v>
      </c>
      <c r="CS59">
        <v>68.567999999999998</v>
      </c>
      <c r="CT59">
        <v>82.375699999999995</v>
      </c>
      <c r="CU59">
        <v>2283736.73</v>
      </c>
      <c r="CV59">
        <v>823705.93</v>
      </c>
      <c r="CW59">
        <v>408544.49</v>
      </c>
      <c r="CX59">
        <v>474877.54</v>
      </c>
      <c r="CY59">
        <v>181668</v>
      </c>
      <c r="CZ59">
        <v>755716.17</v>
      </c>
      <c r="DA59">
        <f t="shared" si="62"/>
        <v>0.2403918391742233</v>
      </c>
      <c r="DB59">
        <v>71.2</v>
      </c>
      <c r="DC59">
        <v>2287.16</v>
      </c>
      <c r="DD59">
        <v>832000</v>
      </c>
      <c r="DE59">
        <f>'Bond Portfolio data'!CP131</f>
        <v>7.5228000000000002</v>
      </c>
      <c r="DG59">
        <v>86.715199999999996</v>
      </c>
      <c r="DH59">
        <f t="shared" si="10"/>
        <v>89.017792623550889</v>
      </c>
      <c r="DI59">
        <v>901984</v>
      </c>
      <c r="DJ59">
        <v>1013262.6</v>
      </c>
      <c r="DK59">
        <v>2976410.09</v>
      </c>
      <c r="DL59">
        <v>1357913.76</v>
      </c>
      <c r="DM59">
        <v>634660.62</v>
      </c>
      <c r="DN59">
        <v>822192.67</v>
      </c>
      <c r="DO59">
        <v>296576.90000000002</v>
      </c>
      <c r="DP59">
        <v>43555.86</v>
      </c>
      <c r="DQ59">
        <f t="shared" si="11"/>
        <v>6809.1159260774557</v>
      </c>
      <c r="DR59">
        <f>'Bond Portfolio data'!CY131</f>
        <v>9.3836999999999993</v>
      </c>
      <c r="DT59">
        <v>470320.38</v>
      </c>
      <c r="DU59">
        <v>273600</v>
      </c>
      <c r="DV59">
        <v>115183.09</v>
      </c>
      <c r="DW59">
        <v>54091.4</v>
      </c>
      <c r="DX59">
        <v>231189.82</v>
      </c>
      <c r="DY59">
        <v>193768.09</v>
      </c>
      <c r="DZ59">
        <v>91.676599999999993</v>
      </c>
      <c r="EA59">
        <v>81.793800000000005</v>
      </c>
      <c r="EB59">
        <v>513026.55</v>
      </c>
      <c r="EC59">
        <v>293842.09999999998</v>
      </c>
      <c r="ED59">
        <v>120767.54</v>
      </c>
      <c r="EE59">
        <v>60944.97</v>
      </c>
      <c r="EF59">
        <v>69062.44</v>
      </c>
      <c r="EG59">
        <v>4186.63</v>
      </c>
      <c r="EH59">
        <f t="shared" si="39"/>
        <v>16495.950203385539</v>
      </c>
      <c r="EI59">
        <f>'Bond Portfolio data'!DI131</f>
        <v>1.4884999999999999</v>
      </c>
      <c r="EK59">
        <v>3.3588636360000002</v>
      </c>
      <c r="EL59">
        <v>3.77</v>
      </c>
      <c r="EM59">
        <v>0.1</v>
      </c>
      <c r="EN59">
        <v>3</v>
      </c>
      <c r="EO59">
        <v>4.95</v>
      </c>
      <c r="EP59">
        <v>2.7</v>
      </c>
      <c r="EQ59">
        <v>7.22</v>
      </c>
      <c r="ER59">
        <v>0.63</v>
      </c>
      <c r="ES59" s="42">
        <v>4.21</v>
      </c>
      <c r="ET59" s="1">
        <f t="shared" si="68"/>
        <v>2.5537560530510501</v>
      </c>
      <c r="EV59">
        <v>4.7682222730000001</v>
      </c>
      <c r="EW59">
        <v>4.75</v>
      </c>
      <c r="EX59">
        <v>1.23</v>
      </c>
      <c r="EY59">
        <v>5.0999999999999996</v>
      </c>
      <c r="EZ59">
        <v>5.65</v>
      </c>
      <c r="FA59">
        <v>5.31</v>
      </c>
      <c r="FB59">
        <v>6.31</v>
      </c>
      <c r="FC59">
        <v>2.76</v>
      </c>
      <c r="FD59">
        <v>5.16</v>
      </c>
      <c r="FE59" s="1">
        <f t="shared" si="69"/>
        <v>3.9314276971528841</v>
      </c>
      <c r="GT59">
        <f t="shared" si="85"/>
        <v>0.58584479168731807</v>
      </c>
      <c r="GU59">
        <f t="shared" si="84"/>
        <v>0.59650505585800129</v>
      </c>
      <c r="GV59">
        <f t="shared" si="63"/>
        <v>1.1293038596628164</v>
      </c>
      <c r="GW59">
        <f t="shared" si="86"/>
        <v>0.44155005606490194</v>
      </c>
      <c r="GX59">
        <f t="shared" si="87"/>
        <v>0.39640315950260241</v>
      </c>
      <c r="GY59">
        <f t="shared" si="88"/>
        <v>-1.2065842502566881</v>
      </c>
      <c r="GZ59">
        <f t="shared" si="89"/>
        <v>0.66796663896232378</v>
      </c>
      <c r="HA59">
        <f t="shared" si="72"/>
        <v>-5.5431925329902914</v>
      </c>
      <c r="HB59">
        <f t="shared" si="90"/>
        <v>0.87748224653291029</v>
      </c>
      <c r="HD59">
        <f t="shared" si="73"/>
        <v>0.43204985231774873</v>
      </c>
      <c r="HE59">
        <f t="shared" si="74"/>
        <v>0.49502427607037763</v>
      </c>
      <c r="HF59">
        <f t="shared" si="75"/>
        <v>0.95506148046858086</v>
      </c>
      <c r="HG59">
        <f t="shared" si="76"/>
        <v>0.46423741457296563</v>
      </c>
      <c r="HH59">
        <f t="shared" si="77"/>
        <v>0.4060237160552882</v>
      </c>
      <c r="HI59">
        <f t="shared" si="78"/>
        <v>-1.2527326920169961</v>
      </c>
      <c r="HJ59">
        <f t="shared" si="83"/>
        <v>0.45825519960793759</v>
      </c>
      <c r="HK59">
        <f t="shared" si="79"/>
        <v>-5.9909402024532588</v>
      </c>
      <c r="HL59">
        <f t="shared" si="80"/>
        <v>0.60440368578873727</v>
      </c>
      <c r="HN59">
        <f t="shared" si="57"/>
        <v>5.8584479168731808E-3</v>
      </c>
      <c r="HO59">
        <f t="shared" si="46"/>
        <v>5.9650505585800125E-3</v>
      </c>
      <c r="HP59">
        <f t="shared" si="64"/>
        <v>1.1293038596628164E-2</v>
      </c>
      <c r="HQ59">
        <f t="shared" si="58"/>
        <v>4.4155005606490196E-3</v>
      </c>
      <c r="HR59">
        <f t="shared" si="54"/>
        <v>4.0602371605528821E-3</v>
      </c>
      <c r="HS59">
        <f t="shared" si="55"/>
        <v>-1.2527326920169961E-2</v>
      </c>
      <c r="HT59">
        <f t="shared" si="59"/>
        <v>6.6796663896232381E-3</v>
      </c>
      <c r="HU59">
        <f t="shared" si="33"/>
        <v>-5.543192532990291E-2</v>
      </c>
      <c r="HV59">
        <f t="shared" si="60"/>
        <v>0.87748224653291029</v>
      </c>
    </row>
    <row r="60" spans="1:230" ht="15.75" x14ac:dyDescent="0.25">
      <c r="A60" t="s">
        <v>420</v>
      </c>
      <c r="B60">
        <v>1.1406904609999999</v>
      </c>
      <c r="C60">
        <v>105.417376</v>
      </c>
      <c r="D60">
        <v>1691160.891452</v>
      </c>
      <c r="E60">
        <v>950512.73458585597</v>
      </c>
      <c r="F60">
        <v>376197.33873969002</v>
      </c>
      <c r="G60">
        <v>322847.014401255</v>
      </c>
      <c r="H60">
        <v>917553.51078747399</v>
      </c>
      <c r="I60">
        <v>121999.53291789</v>
      </c>
      <c r="J60">
        <f t="shared" si="7"/>
        <v>7520.9592105981255</v>
      </c>
      <c r="K60">
        <f>1/'Bond Portfolio data'!AP132</f>
        <v>0.99975805854983091</v>
      </c>
      <c r="M60">
        <v>516424.1</v>
      </c>
      <c r="N60">
        <v>287930.90000000002</v>
      </c>
      <c r="O60">
        <v>127933.6</v>
      </c>
      <c r="P60">
        <v>93093.2</v>
      </c>
      <c r="Q60">
        <v>59497.4</v>
      </c>
      <c r="R60">
        <v>58594.879999999997</v>
      </c>
      <c r="S60">
        <v>51995.5</v>
      </c>
      <c r="T60">
        <f t="shared" si="8"/>
        <v>0.88737275338732668</v>
      </c>
      <c r="U60">
        <v>108.64490000000001</v>
      </c>
      <c r="V60">
        <v>83.906999999999996</v>
      </c>
      <c r="W60">
        <f t="shared" si="9"/>
        <v>88.737275338732672</v>
      </c>
      <c r="X60">
        <v>467424.4</v>
      </c>
      <c r="Y60">
        <v>271984.40000000002</v>
      </c>
      <c r="Z60">
        <v>111276.5</v>
      </c>
      <c r="AA60">
        <v>89387</v>
      </c>
      <c r="AB60">
        <v>254195.5</v>
      </c>
      <c r="AC60">
        <v>25.02</v>
      </c>
      <c r="AD60">
        <v>6053</v>
      </c>
      <c r="AE60">
        <f t="shared" si="42"/>
        <v>1.6784556825050452</v>
      </c>
      <c r="AF60">
        <f t="shared" si="43"/>
        <v>151446.06</v>
      </c>
      <c r="AG60">
        <f>'Bond Portfolio data'!AX132</f>
        <v>122.89</v>
      </c>
      <c r="AI60">
        <v>8.4470754154956094</v>
      </c>
      <c r="AJ60">
        <v>7429.43908378791</v>
      </c>
      <c r="AK60">
        <v>7.3232845796645698</v>
      </c>
      <c r="AL60">
        <v>6.8786556440314897</v>
      </c>
      <c r="AM60">
        <v>0.683008306671678</v>
      </c>
      <c r="AN60">
        <v>0.93234820562306597</v>
      </c>
      <c r="AO60">
        <f t="shared" si="56"/>
        <v>-0.81446849332669313</v>
      </c>
      <c r="AP60">
        <v>732.26086805023397</v>
      </c>
      <c r="AQ60">
        <f>'Bond Portfolio data'!BG132/100</f>
        <v>8.2771000000000008</v>
      </c>
      <c r="AR60">
        <v>481.800756066519</v>
      </c>
      <c r="AS60">
        <f t="shared" si="47"/>
        <v>705.40980447858681</v>
      </c>
      <c r="AU60">
        <v>83.748500000000007</v>
      </c>
      <c r="AV60">
        <v>78.194000000000003</v>
      </c>
      <c r="AW60">
        <v>1430430.15</v>
      </c>
      <c r="AX60">
        <v>928523.52</v>
      </c>
      <c r="AY60">
        <v>260828.5</v>
      </c>
      <c r="AZ60">
        <v>290472.14</v>
      </c>
      <c r="BA60">
        <v>150464</v>
      </c>
      <c r="BB60">
        <v>905.3</v>
      </c>
      <c r="BC60">
        <f t="shared" si="67"/>
        <v>12.784882189499445</v>
      </c>
      <c r="BD60">
        <f>'Bond Portfolio data'!BP132</f>
        <v>0.63619999999999999</v>
      </c>
      <c r="BF60">
        <v>1221832</v>
      </c>
      <c r="BG60">
        <v>663636</v>
      </c>
      <c r="BH60">
        <v>203644</v>
      </c>
      <c r="BI60">
        <v>242348</v>
      </c>
      <c r="BJ60">
        <v>485900</v>
      </c>
      <c r="BK60">
        <v>435624</v>
      </c>
      <c r="BL60">
        <v>87.2</v>
      </c>
      <c r="BM60">
        <v>114.6</v>
      </c>
      <c r="BN60">
        <v>1400915</v>
      </c>
      <c r="BO60">
        <v>706369</v>
      </c>
      <c r="BP60">
        <v>273271</v>
      </c>
      <c r="BQ60">
        <v>275738</v>
      </c>
      <c r="BR60">
        <v>83.867000000000004</v>
      </c>
      <c r="BS60">
        <v>93.075000000000003</v>
      </c>
      <c r="BT60">
        <f>'Bond Portfolio data'!BX132</f>
        <v>1.5694999999999999</v>
      </c>
      <c r="BV60">
        <v>799636</v>
      </c>
      <c r="BW60">
        <v>466944</v>
      </c>
      <c r="BX60">
        <v>212744</v>
      </c>
      <c r="BY60">
        <v>139252</v>
      </c>
      <c r="BZ60">
        <v>156644</v>
      </c>
      <c r="CA60">
        <v>174304</v>
      </c>
      <c r="CB60">
        <v>73.631799999999998</v>
      </c>
      <c r="CC60">
        <v>117.68770000000001</v>
      </c>
      <c r="CD60">
        <v>1085998.76</v>
      </c>
      <c r="CE60">
        <v>566592.03</v>
      </c>
      <c r="CF60">
        <v>242325.71</v>
      </c>
      <c r="CG60">
        <v>190910.41</v>
      </c>
      <c r="CH60">
        <v>95689</v>
      </c>
      <c r="CI60">
        <v>82.4</v>
      </c>
      <c r="CJ60">
        <f t="shared" si="44"/>
        <v>1161.27427184466</v>
      </c>
      <c r="CK60">
        <f>1/'Bond Portfolio data'!CG132</f>
        <v>1.7917935853789642</v>
      </c>
      <c r="CM60">
        <v>1576664</v>
      </c>
      <c r="CN60">
        <v>717608</v>
      </c>
      <c r="CO60">
        <v>296572</v>
      </c>
      <c r="CP60">
        <v>344776</v>
      </c>
      <c r="CQ60">
        <v>621456</v>
      </c>
      <c r="CR60">
        <v>423932</v>
      </c>
      <c r="CS60">
        <v>68.267899999999997</v>
      </c>
      <c r="CT60">
        <v>82.410399999999996</v>
      </c>
      <c r="CU60">
        <v>2309525.98</v>
      </c>
      <c r="CV60">
        <v>837618.52</v>
      </c>
      <c r="CW60">
        <v>406450.67</v>
      </c>
      <c r="CX60">
        <v>469387.06</v>
      </c>
      <c r="CY60">
        <v>181339</v>
      </c>
      <c r="CZ60">
        <v>739856.48</v>
      </c>
      <c r="DA60">
        <f t="shared" si="62"/>
        <v>0.24510023890038782</v>
      </c>
      <c r="DB60">
        <v>71.8</v>
      </c>
      <c r="DC60">
        <v>2275.2199999999998</v>
      </c>
      <c r="DD60">
        <v>830000</v>
      </c>
      <c r="DE60">
        <f>'Bond Portfolio data'!CP132</f>
        <v>7.3198999999999996</v>
      </c>
      <c r="DG60">
        <v>87.155799999999999</v>
      </c>
      <c r="DH60">
        <f t="shared" si="10"/>
        <v>88.591297414182051</v>
      </c>
      <c r="DI60">
        <v>919812</v>
      </c>
      <c r="DJ60">
        <v>1038264.51</v>
      </c>
      <c r="DK60">
        <v>2990704.36</v>
      </c>
      <c r="DL60">
        <v>1377763.61</v>
      </c>
      <c r="DM60">
        <v>639529.03</v>
      </c>
      <c r="DN60">
        <v>826619.14</v>
      </c>
      <c r="DO60">
        <v>300489.87</v>
      </c>
      <c r="DP60">
        <v>43615.58</v>
      </c>
      <c r="DQ60">
        <f t="shared" si="11"/>
        <v>6889.5076025585349</v>
      </c>
      <c r="DR60">
        <f>'Bond Portfolio data'!CY132</f>
        <v>9.1100999999999992</v>
      </c>
      <c r="DT60">
        <v>469462.74</v>
      </c>
      <c r="DU60">
        <v>273716.11</v>
      </c>
      <c r="DV60">
        <v>112723.29</v>
      </c>
      <c r="DW60">
        <v>54222.61</v>
      </c>
      <c r="DX60">
        <v>228925.14</v>
      </c>
      <c r="DY60">
        <v>191027.73</v>
      </c>
      <c r="DZ60">
        <v>91.831000000000003</v>
      </c>
      <c r="EA60">
        <v>81.848399999999998</v>
      </c>
      <c r="EB60">
        <v>511168.63</v>
      </c>
      <c r="EC60">
        <v>293525.64</v>
      </c>
      <c r="ED60">
        <v>118432.21</v>
      </c>
      <c r="EE60">
        <v>60969.51</v>
      </c>
      <c r="EF60">
        <v>69345.679999999993</v>
      </c>
      <c r="EG60">
        <v>4184.67</v>
      </c>
      <c r="EH60">
        <f t="shared" si="39"/>
        <v>16571.36166053715</v>
      </c>
      <c r="EI60">
        <f>'Bond Portfolio data'!DI132</f>
        <v>1.4662999999999999</v>
      </c>
      <c r="EK60">
        <v>3.1162031250000002</v>
      </c>
      <c r="EL60">
        <v>3.79</v>
      </c>
      <c r="EM60">
        <v>0.1</v>
      </c>
      <c r="EN60">
        <v>3</v>
      </c>
      <c r="EO60">
        <v>4.8600000000000003</v>
      </c>
      <c r="EP60">
        <v>2.7</v>
      </c>
      <c r="EQ60">
        <v>6.94</v>
      </c>
      <c r="ER60">
        <v>0.52</v>
      </c>
      <c r="ES60" s="42">
        <v>3.88</v>
      </c>
      <c r="ET60" s="1">
        <f t="shared" si="68"/>
        <v>2.4324115514296039</v>
      </c>
      <c r="EV60">
        <v>4.5412475450000001</v>
      </c>
      <c r="EW60">
        <v>4.6100000000000003</v>
      </c>
      <c r="EX60">
        <v>1.02</v>
      </c>
      <c r="EY60">
        <v>5.0599999999999996</v>
      </c>
      <c r="EZ60">
        <v>5.52</v>
      </c>
      <c r="FA60">
        <v>5.31</v>
      </c>
      <c r="FB60">
        <v>6.07</v>
      </c>
      <c r="FC60">
        <v>2.4</v>
      </c>
      <c r="FD60">
        <v>5</v>
      </c>
      <c r="FE60" s="1">
        <f t="shared" si="69"/>
        <v>3.7438308608723583</v>
      </c>
      <c r="GT60">
        <f t="shared" si="85"/>
        <v>0.45734918440430339</v>
      </c>
      <c r="GU60">
        <f t="shared" si="84"/>
        <v>0.45520099059919361</v>
      </c>
      <c r="GV60">
        <f t="shared" si="63"/>
        <v>0.8268721796690911</v>
      </c>
      <c r="GW60">
        <f t="shared" si="86"/>
        <v>-0.10009046756675752</v>
      </c>
      <c r="GX60">
        <f t="shared" si="87"/>
        <v>0.34962561984142115</v>
      </c>
      <c r="GY60">
        <f t="shared" si="88"/>
        <v>0.71670196378325424</v>
      </c>
      <c r="GZ60">
        <f t="shared" si="89"/>
        <v>0.49932415120331408</v>
      </c>
      <c r="HA60">
        <f t="shared" si="72"/>
        <v>-0.25697926646799574</v>
      </c>
      <c r="HB60">
        <f t="shared" si="90"/>
        <v>0.20748030432128278</v>
      </c>
      <c r="HD60">
        <f t="shared" si="73"/>
        <v>0.30493866718654966</v>
      </c>
      <c r="HE60">
        <f t="shared" si="74"/>
        <v>0.39123778545305243</v>
      </c>
      <c r="HF60">
        <f t="shared" si="75"/>
        <v>0.60086575707494405</v>
      </c>
      <c r="HG60">
        <f t="shared" si="76"/>
        <v>-0.12028274430154434</v>
      </c>
      <c r="HH60">
        <f t="shared" si="77"/>
        <v>0.3418890962764532</v>
      </c>
      <c r="HI60">
        <f t="shared" si="78"/>
        <v>0.8404351706055696</v>
      </c>
      <c r="HJ60">
        <f t="shared" si="83"/>
        <v>0.36017613933470777</v>
      </c>
      <c r="HK60">
        <f t="shared" si="79"/>
        <v>-0.27803854337367956</v>
      </c>
      <c r="HL60">
        <f t="shared" si="80"/>
        <v>0.31459032102332596</v>
      </c>
      <c r="HN60">
        <f t="shared" si="57"/>
        <v>4.5734918440430341E-3</v>
      </c>
      <c r="HO60">
        <f t="shared" si="46"/>
        <v>4.5520099059919361E-3</v>
      </c>
      <c r="HP60">
        <f t="shared" si="64"/>
        <v>8.2687217966909109E-3</v>
      </c>
      <c r="HQ60">
        <f t="shared" si="58"/>
        <v>-1.0009046756675752E-3</v>
      </c>
      <c r="HR60">
        <f t="shared" si="54"/>
        <v>3.4188909627645321E-3</v>
      </c>
      <c r="HS60">
        <f t="shared" si="55"/>
        <v>8.4043517060556957E-3</v>
      </c>
      <c r="HT60">
        <f t="shared" si="59"/>
        <v>4.9932415120331405E-3</v>
      </c>
      <c r="HU60">
        <f t="shared" si="33"/>
        <v>-2.5697926646799573E-3</v>
      </c>
      <c r="HV60">
        <f t="shared" si="60"/>
        <v>0.20748030432128278</v>
      </c>
    </row>
    <row r="61" spans="1:230" ht="15.75" x14ac:dyDescent="0.25">
      <c r="A61" t="s">
        <v>421</v>
      </c>
      <c r="B61">
        <v>1.147124493</v>
      </c>
      <c r="C61">
        <v>105.6227456</v>
      </c>
      <c r="D61">
        <v>1687967.8523553701</v>
      </c>
      <c r="E61">
        <v>950102.35322640499</v>
      </c>
      <c r="F61">
        <v>376838.011294881</v>
      </c>
      <c r="G61">
        <v>323312.789079646</v>
      </c>
      <c r="H61">
        <v>922747.89467978699</v>
      </c>
      <c r="I61">
        <v>122044.74492197001</v>
      </c>
      <c r="J61">
        <f t="shared" si="7"/>
        <v>7560.7343459954054</v>
      </c>
      <c r="K61">
        <f>1/'Bond Portfolio data'!AP133</f>
        <v>0.93163824859462374</v>
      </c>
      <c r="M61">
        <v>511392.2</v>
      </c>
      <c r="N61">
        <v>286888</v>
      </c>
      <c r="O61">
        <v>125972.2</v>
      </c>
      <c r="P61">
        <v>92965.8</v>
      </c>
      <c r="Q61">
        <v>58582.3</v>
      </c>
      <c r="R61">
        <v>59145.85</v>
      </c>
      <c r="S61">
        <v>52496</v>
      </c>
      <c r="T61">
        <f t="shared" si="8"/>
        <v>0.88756861216805572</v>
      </c>
      <c r="U61">
        <v>107.9015</v>
      </c>
      <c r="V61">
        <v>83.919600000000003</v>
      </c>
      <c r="W61">
        <f t="shared" si="9"/>
        <v>88.756861216805575</v>
      </c>
      <c r="X61">
        <v>466048.7</v>
      </c>
      <c r="Y61">
        <v>271730.09999999998</v>
      </c>
      <c r="Z61">
        <v>109967.9</v>
      </c>
      <c r="AA61">
        <v>89897</v>
      </c>
      <c r="AB61">
        <v>260599.7</v>
      </c>
      <c r="AC61">
        <v>24.93</v>
      </c>
      <c r="AD61">
        <v>6039</v>
      </c>
      <c r="AE61">
        <f t="shared" si="42"/>
        <v>1.7309582910971719</v>
      </c>
      <c r="AF61">
        <f t="shared" si="43"/>
        <v>150552.26999999999</v>
      </c>
      <c r="AG61">
        <f>'Bond Portfolio data'!AX133</f>
        <v>118.82</v>
      </c>
      <c r="AI61">
        <v>8.4730308236183607</v>
      </c>
      <c r="AJ61">
        <v>7666.6697771237205</v>
      </c>
      <c r="AK61">
        <v>7.3382998721601904</v>
      </c>
      <c r="AL61">
        <v>6.9617572008638504</v>
      </c>
      <c r="AM61">
        <v>0.69033888304237601</v>
      </c>
      <c r="AN61">
        <v>0.93898679117845296</v>
      </c>
      <c r="AO61">
        <f t="shared" si="56"/>
        <v>-0.12595237356712463</v>
      </c>
      <c r="AP61">
        <v>733.33653221597899</v>
      </c>
      <c r="AQ61">
        <f>'Bond Portfolio data'!BG133/100</f>
        <v>8.2771000000000008</v>
      </c>
      <c r="AR61">
        <v>485.2673184423</v>
      </c>
      <c r="AS61">
        <f t="shared" si="47"/>
        <v>702.94073007113548</v>
      </c>
      <c r="AU61">
        <v>84.381100000000004</v>
      </c>
      <c r="AV61">
        <v>79.071899999999999</v>
      </c>
      <c r="AW61">
        <v>1442162.53</v>
      </c>
      <c r="AX61">
        <v>937054.59</v>
      </c>
      <c r="AY61">
        <v>257669.61</v>
      </c>
      <c r="AZ61">
        <v>291813.28000000003</v>
      </c>
      <c r="BA61">
        <v>151292</v>
      </c>
      <c r="BB61">
        <v>904.6</v>
      </c>
      <c r="BC61">
        <f t="shared" si="67"/>
        <v>12.865184782054117</v>
      </c>
      <c r="BD61">
        <f>'Bond Portfolio data'!BP133</f>
        <v>0.624</v>
      </c>
      <c r="BF61">
        <v>1245676</v>
      </c>
      <c r="BG61">
        <v>669808</v>
      </c>
      <c r="BH61">
        <v>204552</v>
      </c>
      <c r="BI61">
        <v>245536</v>
      </c>
      <c r="BJ61">
        <v>485644</v>
      </c>
      <c r="BK61">
        <v>431468</v>
      </c>
      <c r="BL61">
        <v>88.4</v>
      </c>
      <c r="BM61">
        <v>112.5</v>
      </c>
      <c r="BN61">
        <v>1408633</v>
      </c>
      <c r="BO61">
        <v>710222</v>
      </c>
      <c r="BP61">
        <v>275732</v>
      </c>
      <c r="BQ61">
        <v>278766</v>
      </c>
      <c r="BR61">
        <v>83.838999999999999</v>
      </c>
      <c r="BS61">
        <v>93.742999999999995</v>
      </c>
      <c r="BT61">
        <f>'Bond Portfolio data'!BX133</f>
        <v>1.5088999999999999</v>
      </c>
      <c r="BV61">
        <v>807876</v>
      </c>
      <c r="BW61">
        <v>473668</v>
      </c>
      <c r="BX61">
        <v>213348</v>
      </c>
      <c r="BY61">
        <v>142080</v>
      </c>
      <c r="BZ61">
        <v>155364</v>
      </c>
      <c r="CA61">
        <v>171844</v>
      </c>
      <c r="CB61">
        <v>74.379000000000005</v>
      </c>
      <c r="CC61">
        <v>115.2791</v>
      </c>
      <c r="CD61">
        <v>1086162.06</v>
      </c>
      <c r="CE61">
        <v>569257.06000000006</v>
      </c>
      <c r="CF61">
        <v>243361.86</v>
      </c>
      <c r="CG61">
        <v>192648.72</v>
      </c>
      <c r="CH61">
        <v>97382</v>
      </c>
      <c r="CI61">
        <v>83.4</v>
      </c>
      <c r="CJ61">
        <f t="shared" si="44"/>
        <v>1167.6498800959232</v>
      </c>
      <c r="CK61">
        <f>1/'Bond Portfolio data'!CG133</f>
        <v>1.6857720836142955</v>
      </c>
      <c r="CM61">
        <v>1624048</v>
      </c>
      <c r="CN61">
        <v>731344</v>
      </c>
      <c r="CO61">
        <v>322356</v>
      </c>
      <c r="CP61">
        <v>349424</v>
      </c>
      <c r="CQ61">
        <v>641152</v>
      </c>
      <c r="CR61">
        <v>427300</v>
      </c>
      <c r="CS61">
        <v>70.295599999999993</v>
      </c>
      <c r="CT61">
        <v>83.008300000000006</v>
      </c>
      <c r="CU61">
        <v>2310311.63</v>
      </c>
      <c r="CV61">
        <v>832909.7</v>
      </c>
      <c r="CW61">
        <v>416898.65</v>
      </c>
      <c r="CX61">
        <v>474938.97</v>
      </c>
      <c r="CY61">
        <v>180237</v>
      </c>
      <c r="CZ61">
        <v>729437.14</v>
      </c>
      <c r="DA61">
        <f t="shared" si="62"/>
        <v>0.24709051694296782</v>
      </c>
      <c r="DB61">
        <v>72</v>
      </c>
      <c r="DC61">
        <v>2273.5</v>
      </c>
      <c r="DD61">
        <v>806000</v>
      </c>
      <c r="DE61">
        <f>'Bond Portfolio data'!CP133</f>
        <v>7.0559000000000003</v>
      </c>
      <c r="DG61">
        <v>87.971100000000007</v>
      </c>
      <c r="DH61">
        <f t="shared" si="10"/>
        <v>89.66204798198369</v>
      </c>
      <c r="DI61">
        <v>963508</v>
      </c>
      <c r="DJ61">
        <v>1074599.5900000001</v>
      </c>
      <c r="DK61">
        <v>3026322.63</v>
      </c>
      <c r="DL61">
        <v>1378201.42</v>
      </c>
      <c r="DM61">
        <v>651973.06000000006</v>
      </c>
      <c r="DN61">
        <v>827664.37</v>
      </c>
      <c r="DO61">
        <v>303004.79999999999</v>
      </c>
      <c r="DP61">
        <v>43554.84</v>
      </c>
      <c r="DQ61">
        <f t="shared" si="11"/>
        <v>6956.8571483674377</v>
      </c>
      <c r="DR61">
        <f>'Bond Portfolio data'!CY133</f>
        <v>8.5657999999999994</v>
      </c>
      <c r="DT61">
        <v>469186.66</v>
      </c>
      <c r="DU61">
        <v>274755.09000000003</v>
      </c>
      <c r="DV61">
        <v>113703.07</v>
      </c>
      <c r="DW61">
        <v>54824.42</v>
      </c>
      <c r="DX61">
        <v>222639.01</v>
      </c>
      <c r="DY61">
        <v>196230.05</v>
      </c>
      <c r="DZ61">
        <v>92.198800000000006</v>
      </c>
      <c r="EA61">
        <v>81.893799999999999</v>
      </c>
      <c r="EB61">
        <v>508926.26</v>
      </c>
      <c r="EC61">
        <v>293266.84999999998</v>
      </c>
      <c r="ED61">
        <v>119691.34</v>
      </c>
      <c r="EE61">
        <v>61517.08</v>
      </c>
      <c r="EF61">
        <v>69421.5</v>
      </c>
      <c r="EG61">
        <v>4168.2299999999996</v>
      </c>
      <c r="EH61">
        <f t="shared" si="39"/>
        <v>16654.911077363773</v>
      </c>
      <c r="EI61">
        <f>'Bond Portfolio data'!DI133</f>
        <v>1.3655999999999999</v>
      </c>
      <c r="EK61">
        <v>2.6853650789999999</v>
      </c>
      <c r="EL61">
        <v>3.56</v>
      </c>
      <c r="EM61">
        <v>0.1</v>
      </c>
      <c r="EN61">
        <v>3.08</v>
      </c>
      <c r="EO61">
        <v>4.7699999999999996</v>
      </c>
      <c r="EP61">
        <v>2.7</v>
      </c>
      <c r="EQ61">
        <v>5.72</v>
      </c>
      <c r="ER61">
        <v>0.38</v>
      </c>
      <c r="ES61" s="42">
        <v>3.55</v>
      </c>
      <c r="ET61" s="1">
        <f t="shared" si="68"/>
        <v>2.1937325122105729</v>
      </c>
      <c r="EV61">
        <v>4.1578707030000004</v>
      </c>
      <c r="EW61">
        <v>4.3099999999999996</v>
      </c>
      <c r="EX61">
        <v>0.8</v>
      </c>
      <c r="EY61">
        <v>4.99</v>
      </c>
      <c r="EZ61">
        <v>5.24</v>
      </c>
      <c r="FA61">
        <v>5.31</v>
      </c>
      <c r="FB61">
        <v>5.42</v>
      </c>
      <c r="FC61">
        <v>2.54</v>
      </c>
      <c r="FD61">
        <v>4.58</v>
      </c>
      <c r="FE61" s="1">
        <f t="shared" si="69"/>
        <v>3.4619545346839224</v>
      </c>
      <c r="GT61">
        <f t="shared" si="85"/>
        <v>0.15113431358062987</v>
      </c>
      <c r="GU61">
        <f t="shared" si="84"/>
        <v>0.18853748875431711</v>
      </c>
      <c r="GV61">
        <f t="shared" si="63"/>
        <v>0.41023661790686849</v>
      </c>
      <c r="GW61">
        <f t="shared" si="86"/>
        <v>-7.6395858044119205E-2</v>
      </c>
      <c r="GX61">
        <f t="shared" si="87"/>
        <v>0.37869165586970732</v>
      </c>
      <c r="GY61">
        <f t="shared" si="88"/>
        <v>8.5022023726059243E-2</v>
      </c>
      <c r="GZ61">
        <f t="shared" si="89"/>
        <v>1.3679714497578774</v>
      </c>
      <c r="HA61">
        <f t="shared" si="72"/>
        <v>-4.8691965988421622</v>
      </c>
      <c r="HB61">
        <f t="shared" si="90"/>
        <v>0.33465589798075196</v>
      </c>
      <c r="HD61">
        <f t="shared" si="73"/>
        <v>-4.6397093491875131E-2</v>
      </c>
      <c r="HE61">
        <f t="shared" si="74"/>
        <v>8.2435205797093777E-2</v>
      </c>
      <c r="HF61">
        <f t="shared" si="75"/>
        <v>-0.22815234463549172</v>
      </c>
      <c r="HG61">
        <f t="shared" si="76"/>
        <v>-9.4431288750879375E-2</v>
      </c>
      <c r="HH61">
        <f t="shared" si="77"/>
        <v>0.32302458804126055</v>
      </c>
      <c r="HI61">
        <f t="shared" si="78"/>
        <v>0.10207077137742303</v>
      </c>
      <c r="HJ61">
        <f t="shared" si="83"/>
        <v>1.2245162546428525</v>
      </c>
      <c r="HK61">
        <f t="shared" si="79"/>
        <v>-5.2626742205043664</v>
      </c>
      <c r="HL61">
        <f t="shared" si="80"/>
        <v>0.39003386014686148</v>
      </c>
      <c r="HN61">
        <f t="shared" si="57"/>
        <v>1.5113431358062988E-3</v>
      </c>
      <c r="HO61">
        <f t="shared" si="46"/>
        <v>1.8853748875431711E-3</v>
      </c>
      <c r="HP61">
        <f t="shared" si="64"/>
        <v>4.1023661790686849E-3</v>
      </c>
      <c r="HQ61">
        <f t="shared" si="58"/>
        <v>-7.6395858044119209E-4</v>
      </c>
      <c r="HR61">
        <f t="shared" si="54"/>
        <v>3.2302458804126053E-3</v>
      </c>
      <c r="HS61">
        <f t="shared" si="55"/>
        <v>1.0207077137742303E-3</v>
      </c>
      <c r="HT61">
        <f t="shared" si="59"/>
        <v>1.3679714497578774E-2</v>
      </c>
      <c r="HU61">
        <f t="shared" si="33"/>
        <v>-4.8691965988421619E-2</v>
      </c>
      <c r="HV61">
        <f t="shared" si="60"/>
        <v>0.33465589798075196</v>
      </c>
    </row>
    <row r="62" spans="1:230" ht="15.75" x14ac:dyDescent="0.25">
      <c r="A62" t="s">
        <v>422</v>
      </c>
      <c r="B62">
        <v>1.1525973350000001</v>
      </c>
      <c r="C62">
        <v>103.70511449999999</v>
      </c>
      <c r="D62">
        <v>1688905.26014759</v>
      </c>
      <c r="E62">
        <v>951875.55184968095</v>
      </c>
      <c r="F62">
        <v>377225.65378893598</v>
      </c>
      <c r="G62">
        <v>324706.65145224199</v>
      </c>
      <c r="H62">
        <v>927440.47518953902</v>
      </c>
      <c r="I62">
        <v>122170.63318265</v>
      </c>
      <c r="J62">
        <f t="shared" si="7"/>
        <v>7591.3535931583356</v>
      </c>
      <c r="K62">
        <f>1/'Bond Portfolio data'!AP134</f>
        <v>0.87996642048139451</v>
      </c>
      <c r="M62">
        <v>516184.7</v>
      </c>
      <c r="N62">
        <v>286623.3</v>
      </c>
      <c r="O62">
        <v>127009.7</v>
      </c>
      <c r="P62">
        <v>94665.2</v>
      </c>
      <c r="Q62">
        <v>58838</v>
      </c>
      <c r="R62">
        <v>57131.28</v>
      </c>
      <c r="S62">
        <v>50054.5</v>
      </c>
      <c r="T62">
        <f t="shared" si="8"/>
        <v>0.87613125419209936</v>
      </c>
      <c r="U62">
        <v>107.9</v>
      </c>
      <c r="V62">
        <v>82.843299999999999</v>
      </c>
      <c r="W62">
        <f t="shared" si="9"/>
        <v>87.613125419209936</v>
      </c>
      <c r="X62">
        <v>470412.4</v>
      </c>
      <c r="Y62">
        <v>272225.40000000002</v>
      </c>
      <c r="Z62">
        <v>111945.60000000001</v>
      </c>
      <c r="AA62">
        <v>90670.399999999994</v>
      </c>
      <c r="AB62">
        <v>254964.3</v>
      </c>
      <c r="AC62">
        <v>24.9</v>
      </c>
      <c r="AD62">
        <v>6051</v>
      </c>
      <c r="AE62">
        <f t="shared" si="42"/>
        <v>1.692204614193014</v>
      </c>
      <c r="AF62">
        <f t="shared" si="43"/>
        <v>150669.9</v>
      </c>
      <c r="AG62">
        <f>'Bond Portfolio data'!AX134</f>
        <v>118.44</v>
      </c>
      <c r="AI62">
        <v>8.4891198492811402</v>
      </c>
      <c r="AJ62">
        <v>7967.5365592375902</v>
      </c>
      <c r="AK62">
        <v>7.3451295000700103</v>
      </c>
      <c r="AL62">
        <v>7.0087499843855197</v>
      </c>
      <c r="AM62">
        <v>0.69307586717590397</v>
      </c>
      <c r="AN62">
        <v>0.93790744262942205</v>
      </c>
      <c r="AO62">
        <f t="shared" si="56"/>
        <v>-1.3066479153939492</v>
      </c>
      <c r="AP62">
        <v>734.42444512833299</v>
      </c>
      <c r="AQ62">
        <f>'Bond Portfolio data'!BG134/100</f>
        <v>8.277000000000001</v>
      </c>
      <c r="AR62">
        <v>514.99040822469999</v>
      </c>
      <c r="AS62">
        <f t="shared" si="47"/>
        <v>743.0505556673703</v>
      </c>
      <c r="AU62">
        <v>84.610299999999995</v>
      </c>
      <c r="AV62">
        <v>79.196100000000001</v>
      </c>
      <c r="AW62">
        <v>1455232.62</v>
      </c>
      <c r="AX62">
        <v>951738.55</v>
      </c>
      <c r="AY62">
        <v>247777.82</v>
      </c>
      <c r="AZ62">
        <v>297434.96000000002</v>
      </c>
      <c r="BA62">
        <v>154578</v>
      </c>
      <c r="BB62">
        <v>907.2</v>
      </c>
      <c r="BC62">
        <f t="shared" si="67"/>
        <v>13.106939356939355</v>
      </c>
      <c r="BD62">
        <f>'Bond Portfolio data'!BP134</f>
        <v>0.6179</v>
      </c>
      <c r="BF62">
        <v>1233300</v>
      </c>
      <c r="BG62">
        <v>674132</v>
      </c>
      <c r="BH62">
        <v>203848</v>
      </c>
      <c r="BI62">
        <v>247636</v>
      </c>
      <c r="BJ62">
        <v>445572</v>
      </c>
      <c r="BK62">
        <v>408272</v>
      </c>
      <c r="BL62">
        <v>87.7</v>
      </c>
      <c r="BM62">
        <v>106.2</v>
      </c>
      <c r="BN62">
        <v>1406543</v>
      </c>
      <c r="BO62">
        <v>716263</v>
      </c>
      <c r="BP62">
        <v>278478</v>
      </c>
      <c r="BQ62">
        <v>279749</v>
      </c>
      <c r="BR62">
        <v>84.988</v>
      </c>
      <c r="BS62">
        <v>92.662000000000006</v>
      </c>
      <c r="BT62">
        <f>'Bond Portfolio data'!BX134</f>
        <v>1.3974</v>
      </c>
      <c r="BV62">
        <v>816752</v>
      </c>
      <c r="BW62">
        <v>478680</v>
      </c>
      <c r="BX62">
        <v>212060</v>
      </c>
      <c r="BY62">
        <v>144320</v>
      </c>
      <c r="BZ62">
        <v>140040</v>
      </c>
      <c r="CA62">
        <v>164204</v>
      </c>
      <c r="CB62">
        <v>74.719899999999996</v>
      </c>
      <c r="CC62">
        <v>109.11150000000001</v>
      </c>
      <c r="CD62">
        <v>1093073.56</v>
      </c>
      <c r="CE62">
        <v>575360.96</v>
      </c>
      <c r="CF62">
        <v>240921.41</v>
      </c>
      <c r="CG62">
        <v>194900.46</v>
      </c>
      <c r="CH62">
        <v>99283</v>
      </c>
      <c r="CI62">
        <v>83.3</v>
      </c>
      <c r="CJ62">
        <f t="shared" si="44"/>
        <v>1191.8727490996398</v>
      </c>
      <c r="CK62">
        <f>1/'Bond Portfolio data'!CG134</f>
        <v>1.562255897516013</v>
      </c>
      <c r="CM62">
        <v>1578472</v>
      </c>
      <c r="CN62">
        <v>724864</v>
      </c>
      <c r="CO62">
        <v>294840</v>
      </c>
      <c r="CP62">
        <v>353364</v>
      </c>
      <c r="CQ62">
        <v>625412</v>
      </c>
      <c r="CR62">
        <v>424728</v>
      </c>
      <c r="CS62">
        <v>68.649799999999999</v>
      </c>
      <c r="CT62">
        <v>82.375100000000003</v>
      </c>
      <c r="CU62">
        <v>2299308.92</v>
      </c>
      <c r="CV62">
        <v>837517.22</v>
      </c>
      <c r="CW62">
        <v>403009.06</v>
      </c>
      <c r="CX62">
        <v>475392.81</v>
      </c>
      <c r="CY62">
        <v>181065</v>
      </c>
      <c r="CZ62">
        <v>729439.6</v>
      </c>
      <c r="DA62">
        <f t="shared" si="62"/>
        <v>0.24822480161482871</v>
      </c>
      <c r="DB62">
        <v>72.599999999999994</v>
      </c>
      <c r="DC62">
        <v>2265.69</v>
      </c>
      <c r="DD62">
        <v>809000</v>
      </c>
      <c r="DE62">
        <f>'Bond Portfolio data'!CP134</f>
        <v>7.0092999999999996</v>
      </c>
      <c r="DG62">
        <v>87.876000000000005</v>
      </c>
      <c r="DH62">
        <f t="shared" si="10"/>
        <v>87.292833230058008</v>
      </c>
      <c r="DI62">
        <v>931656</v>
      </c>
      <c r="DJ62">
        <v>1067276.6200000001</v>
      </c>
      <c r="DK62">
        <v>3014227.48</v>
      </c>
      <c r="DL62">
        <v>1381007.2</v>
      </c>
      <c r="DM62">
        <v>639274.99</v>
      </c>
      <c r="DN62">
        <v>827836.24</v>
      </c>
      <c r="DO62">
        <v>304915.77</v>
      </c>
      <c r="DP62">
        <v>43605.91</v>
      </c>
      <c r="DQ62">
        <f t="shared" si="11"/>
        <v>6992.5331222304494</v>
      </c>
      <c r="DR62">
        <f>'Bond Portfolio data'!CY134</f>
        <v>8.0633999999999997</v>
      </c>
      <c r="DT62">
        <v>470685.58</v>
      </c>
      <c r="DU62">
        <v>276192.23</v>
      </c>
      <c r="DV62">
        <v>110611.2</v>
      </c>
      <c r="DW62">
        <v>55134.91</v>
      </c>
      <c r="DX62">
        <v>225840.04</v>
      </c>
      <c r="DY62">
        <v>189708.78</v>
      </c>
      <c r="DZ62">
        <v>92.411299999999997</v>
      </c>
      <c r="EA62">
        <v>81.848600000000005</v>
      </c>
      <c r="EB62">
        <v>509332.91</v>
      </c>
      <c r="EC62">
        <v>294386.28999999998</v>
      </c>
      <c r="ED62">
        <v>116560.09</v>
      </c>
      <c r="EE62">
        <v>61820.51</v>
      </c>
      <c r="EF62">
        <v>69440.509999999995</v>
      </c>
      <c r="EG62">
        <v>4163.75</v>
      </c>
      <c r="EH62">
        <f t="shared" si="39"/>
        <v>16677.396577604322</v>
      </c>
      <c r="EI62">
        <f>'Bond Portfolio data'!DI134</f>
        <v>1.3352999999999999</v>
      </c>
      <c r="EK62">
        <v>2.3591451609999998</v>
      </c>
      <c r="EL62">
        <v>3.44</v>
      </c>
      <c r="EM62">
        <v>0.1</v>
      </c>
      <c r="EN62">
        <v>3.5</v>
      </c>
      <c r="EO62">
        <v>4.75</v>
      </c>
      <c r="EP62">
        <v>2.7</v>
      </c>
      <c r="EQ62">
        <v>4.74</v>
      </c>
      <c r="ER62">
        <v>0.11</v>
      </c>
      <c r="ES62" s="42">
        <v>3.14</v>
      </c>
      <c r="ET62" s="1">
        <f t="shared" si="68"/>
        <v>2.0293729420016051</v>
      </c>
      <c r="EV62">
        <v>3.960555292</v>
      </c>
      <c r="EW62">
        <v>4.2699999999999996</v>
      </c>
      <c r="EX62">
        <v>0.59</v>
      </c>
      <c r="EY62">
        <v>4.67</v>
      </c>
      <c r="EZ62">
        <v>5.0599999999999996</v>
      </c>
      <c r="FA62">
        <v>5.31</v>
      </c>
      <c r="FB62">
        <v>4.93</v>
      </c>
      <c r="FC62">
        <v>2.61</v>
      </c>
      <c r="FD62">
        <v>4.43</v>
      </c>
      <c r="FE62" s="1">
        <f t="shared" si="69"/>
        <v>3.2891352238168627</v>
      </c>
      <c r="GT62">
        <f t="shared" si="85"/>
        <v>0.47113513639525539</v>
      </c>
      <c r="GU62">
        <f t="shared" si="84"/>
        <v>0.41838286660178892</v>
      </c>
      <c r="GV62">
        <f t="shared" ref="GV62:GV93" si="91">100*($GF$39*(LN(F62)-LN(F61))+$GG$39*(LN(Z62)-LN(Z61))+$GH$39*(AL62-AL61)+$GI$39*(LN(AY62)-LN(AY61))+$GJ$39*(LN(BP62)-LN(BP61))+$GK$39*(LN(CF62)-LN(CF61))+$GL$39*(LN(CW62)-LN(CW61))+$GM$39*(LN(DM62)-LN(DM61))+$GN$39*(LN(ED62)-LN(ED61)))</f>
        <v>0.36354506925297675</v>
      </c>
      <c r="GW62">
        <f t="shared" si="86"/>
        <v>4.6758450992306778E-2</v>
      </c>
      <c r="GX62">
        <f t="shared" si="87"/>
        <v>0.22460973949169327</v>
      </c>
      <c r="GY62">
        <f t="shared" si="88"/>
        <v>-1.7060467151675835</v>
      </c>
      <c r="GZ62">
        <f t="shared" si="89"/>
        <v>0.21077395368434498</v>
      </c>
      <c r="HA62">
        <f t="shared" si="72"/>
        <v>-3.4695601729699805</v>
      </c>
      <c r="HB62">
        <f t="shared" si="90"/>
        <v>1.0734129180402059</v>
      </c>
      <c r="HD62">
        <f t="shared" si="73"/>
        <v>0.37919265405198432</v>
      </c>
      <c r="HE62">
        <f t="shared" si="74"/>
        <v>0.39700228003655508</v>
      </c>
      <c r="HF62">
        <f t="shared" si="75"/>
        <v>1.3176381998017687E-2</v>
      </c>
      <c r="HG62">
        <f t="shared" si="76"/>
        <v>3.8557676416046766E-2</v>
      </c>
      <c r="HH62">
        <f t="shared" si="77"/>
        <v>0.21078516059994268</v>
      </c>
      <c r="HI62">
        <f t="shared" si="78"/>
        <v>-1.7383219553718994</v>
      </c>
      <c r="HJ62">
        <f t="shared" si="83"/>
        <v>-8.3253910245540311E-2</v>
      </c>
      <c r="HK62">
        <f t="shared" si="79"/>
        <v>-3.7498361637791944</v>
      </c>
      <c r="HL62">
        <f t="shared" si="80"/>
        <v>0.71173053108589857</v>
      </c>
      <c r="HN62">
        <f t="shared" si="57"/>
        <v>4.7113513639525538E-3</v>
      </c>
      <c r="HO62">
        <f t="shared" si="46"/>
        <v>4.183828666017889E-3</v>
      </c>
      <c r="HP62">
        <f t="shared" si="64"/>
        <v>3.6354506925297676E-3</v>
      </c>
      <c r="HQ62">
        <f t="shared" si="58"/>
        <v>4.675845099230678E-4</v>
      </c>
      <c r="HR62">
        <f t="shared" si="54"/>
        <v>2.1078516059994269E-3</v>
      </c>
      <c r="HS62">
        <f t="shared" si="55"/>
        <v>-1.7383219553718993E-2</v>
      </c>
      <c r="HT62">
        <f t="shared" si="59"/>
        <v>2.1077395368434499E-3</v>
      </c>
      <c r="HU62">
        <f t="shared" si="33"/>
        <v>-3.4695601729699807E-2</v>
      </c>
      <c r="HV62">
        <f t="shared" si="60"/>
        <v>1.0734129180402059</v>
      </c>
    </row>
    <row r="63" spans="1:230" ht="15.75" x14ac:dyDescent="0.25">
      <c r="A63" t="s">
        <v>423</v>
      </c>
      <c r="B63">
        <v>1.162496403</v>
      </c>
      <c r="C63">
        <v>103.30791170000001</v>
      </c>
      <c r="D63">
        <v>1697505.36105602</v>
      </c>
      <c r="E63">
        <v>956274.82003907405</v>
      </c>
      <c r="F63">
        <v>381180.58587118902</v>
      </c>
      <c r="G63">
        <v>327411.02589823399</v>
      </c>
      <c r="H63">
        <v>940429.38754527899</v>
      </c>
      <c r="I63">
        <v>122349.05837644001</v>
      </c>
      <c r="J63">
        <f t="shared" si="7"/>
        <v>7686.4456500498218</v>
      </c>
      <c r="K63">
        <f>1/'Bond Portfolio data'!AP135</f>
        <v>0.88935688824697079</v>
      </c>
      <c r="M63">
        <v>516545.5</v>
      </c>
      <c r="N63">
        <v>286250.3</v>
      </c>
      <c r="O63">
        <v>125161.4</v>
      </c>
      <c r="P63">
        <v>94191.6</v>
      </c>
      <c r="Q63">
        <v>60472.2</v>
      </c>
      <c r="R63">
        <v>58472.06</v>
      </c>
      <c r="S63">
        <v>51196.4</v>
      </c>
      <c r="T63">
        <f t="shared" si="8"/>
        <v>0.87557031512144434</v>
      </c>
      <c r="U63">
        <v>107.5261</v>
      </c>
      <c r="V63">
        <v>82.790899999999993</v>
      </c>
      <c r="W63">
        <f t="shared" si="9"/>
        <v>87.557031512144434</v>
      </c>
      <c r="X63">
        <v>472405</v>
      </c>
      <c r="Y63">
        <v>272487.90000000002</v>
      </c>
      <c r="Z63">
        <v>110872.5</v>
      </c>
      <c r="AA63">
        <v>91014.1</v>
      </c>
      <c r="AB63">
        <v>251876.6</v>
      </c>
      <c r="AC63">
        <v>25.21</v>
      </c>
      <c r="AD63">
        <v>6051</v>
      </c>
      <c r="AE63">
        <f t="shared" si="42"/>
        <v>1.651154922678586</v>
      </c>
      <c r="AF63">
        <f t="shared" si="43"/>
        <v>152545.71</v>
      </c>
      <c r="AG63">
        <f>'Bond Portfolio data'!AX135</f>
        <v>117.57</v>
      </c>
      <c r="AI63">
        <v>8.5236140470987198</v>
      </c>
      <c r="AJ63">
        <v>8202.4016570485292</v>
      </c>
      <c r="AK63">
        <v>7.3785915177162398</v>
      </c>
      <c r="AL63">
        <v>7.0093990479850596</v>
      </c>
      <c r="AM63">
        <v>0.69730323079456102</v>
      </c>
      <c r="AN63">
        <v>0.93858416126692201</v>
      </c>
      <c r="AO63">
        <f t="shared" si="56"/>
        <v>-1.1784563465151416</v>
      </c>
      <c r="AP63">
        <v>735.55706511151197</v>
      </c>
      <c r="AQ63">
        <f>'Bond Portfolio data'!BG135/100</f>
        <v>8.2771000000000008</v>
      </c>
      <c r="AR63">
        <v>507.39662819364202</v>
      </c>
      <c r="AS63">
        <f t="shared" si="47"/>
        <v>727.65563930555038</v>
      </c>
      <c r="AU63">
        <v>85.006100000000004</v>
      </c>
      <c r="AV63">
        <v>79.446100000000001</v>
      </c>
      <c r="AW63">
        <v>1469735.15</v>
      </c>
      <c r="AX63">
        <v>960299.26</v>
      </c>
      <c r="AY63">
        <v>252359.52</v>
      </c>
      <c r="AZ63">
        <v>300675.03999999998</v>
      </c>
      <c r="BA63">
        <v>157556</v>
      </c>
      <c r="BB63">
        <v>908.3</v>
      </c>
      <c r="BC63">
        <f t="shared" si="67"/>
        <v>13.343270183521202</v>
      </c>
      <c r="BD63">
        <f>'Bond Portfolio data'!BP135</f>
        <v>0.621</v>
      </c>
      <c r="BF63">
        <v>1253900</v>
      </c>
      <c r="BG63">
        <v>683776</v>
      </c>
      <c r="BH63">
        <v>212744</v>
      </c>
      <c r="BI63">
        <v>251120</v>
      </c>
      <c r="BJ63">
        <v>452160</v>
      </c>
      <c r="BK63">
        <v>401888</v>
      </c>
      <c r="BL63">
        <v>88.8</v>
      </c>
      <c r="BM63">
        <v>104.5</v>
      </c>
      <c r="BN63">
        <v>1411845</v>
      </c>
      <c r="BO63">
        <v>722978</v>
      </c>
      <c r="BP63">
        <v>287231</v>
      </c>
      <c r="BQ63">
        <v>280473</v>
      </c>
      <c r="BR63">
        <v>85.081999999999994</v>
      </c>
      <c r="BS63">
        <v>93.024000000000001</v>
      </c>
      <c r="BT63">
        <f>'Bond Portfolio data'!BX135</f>
        <v>1.3795999999999999</v>
      </c>
      <c r="BV63">
        <v>835572</v>
      </c>
      <c r="BW63">
        <v>486652</v>
      </c>
      <c r="BX63">
        <v>219244</v>
      </c>
      <c r="BY63">
        <v>146640</v>
      </c>
      <c r="BZ63">
        <v>140096</v>
      </c>
      <c r="CA63">
        <v>163920</v>
      </c>
      <c r="CB63">
        <v>75.259900000000002</v>
      </c>
      <c r="CC63">
        <v>105.66759999999999</v>
      </c>
      <c r="CD63">
        <v>1110253.5900000001</v>
      </c>
      <c r="CE63">
        <v>582954.67000000004</v>
      </c>
      <c r="CF63">
        <v>247453.31</v>
      </c>
      <c r="CG63">
        <v>197540.95</v>
      </c>
      <c r="CH63">
        <v>100450</v>
      </c>
      <c r="CI63">
        <v>83.5</v>
      </c>
      <c r="CJ63">
        <f t="shared" si="44"/>
        <v>1202.9940119760479</v>
      </c>
      <c r="CK63">
        <f>1/'Bond Portfolio data'!CG135</f>
        <v>1.5192950470981463</v>
      </c>
      <c r="CM63">
        <v>1628064</v>
      </c>
      <c r="CN63">
        <v>740652</v>
      </c>
      <c r="CO63">
        <v>329068</v>
      </c>
      <c r="CP63">
        <v>364852</v>
      </c>
      <c r="CQ63">
        <v>630636</v>
      </c>
      <c r="CR63">
        <v>440244</v>
      </c>
      <c r="CS63">
        <v>69.825599999999994</v>
      </c>
      <c r="CT63">
        <v>83.9114</v>
      </c>
      <c r="CU63">
        <v>2331615.9500000002</v>
      </c>
      <c r="CV63">
        <v>849936.5</v>
      </c>
      <c r="CW63">
        <v>412732.12</v>
      </c>
      <c r="CX63">
        <v>477644.97</v>
      </c>
      <c r="CY63">
        <v>184851</v>
      </c>
      <c r="CZ63">
        <v>736769.93</v>
      </c>
      <c r="DA63">
        <f t="shared" si="62"/>
        <v>0.25089378987006161</v>
      </c>
      <c r="DB63">
        <v>73.8</v>
      </c>
      <c r="DC63">
        <v>2267.21</v>
      </c>
      <c r="DD63">
        <v>815000</v>
      </c>
      <c r="DE63">
        <f>'Bond Portfolio data'!CP135</f>
        <v>7.3372000000000002</v>
      </c>
      <c r="DG63">
        <v>88.353700000000003</v>
      </c>
      <c r="DH63">
        <f t="shared" si="10"/>
        <v>86.202117233596155</v>
      </c>
      <c r="DI63">
        <v>918928</v>
      </c>
      <c r="DJ63">
        <v>1066015.58</v>
      </c>
      <c r="DK63">
        <v>3054340.89</v>
      </c>
      <c r="DL63">
        <v>1398519.53</v>
      </c>
      <c r="DM63">
        <v>645250.55000000005</v>
      </c>
      <c r="DN63">
        <v>832073.3</v>
      </c>
      <c r="DO63">
        <v>309312.46999999997</v>
      </c>
      <c r="DP63">
        <v>43446.74</v>
      </c>
      <c r="DQ63">
        <f t="shared" si="11"/>
        <v>7119.3481950544501</v>
      </c>
      <c r="DR63">
        <f>'Bond Portfolio data'!CY135</f>
        <v>8.1499000000000006</v>
      </c>
      <c r="DT63">
        <v>475833.11</v>
      </c>
      <c r="DU63">
        <v>278121.09000000003</v>
      </c>
      <c r="DV63">
        <v>114434.11</v>
      </c>
      <c r="DW63">
        <v>55868.04</v>
      </c>
      <c r="DX63">
        <v>230112.36</v>
      </c>
      <c r="DY63">
        <v>199787.07</v>
      </c>
      <c r="DZ63">
        <v>92.624200000000002</v>
      </c>
      <c r="EA63">
        <v>83.057000000000002</v>
      </c>
      <c r="EB63">
        <v>513744.79</v>
      </c>
      <c r="EC63">
        <v>295771.58</v>
      </c>
      <c r="ED63">
        <v>120490</v>
      </c>
      <c r="EE63">
        <v>62562.65</v>
      </c>
      <c r="EF63">
        <v>69501.5</v>
      </c>
      <c r="EG63">
        <v>4162.08</v>
      </c>
      <c r="EH63">
        <f t="shared" si="39"/>
        <v>16698.741975166264</v>
      </c>
      <c r="EI63">
        <f>'Bond Portfolio data'!DI135</f>
        <v>1.3734999999999999</v>
      </c>
      <c r="EK63">
        <v>2.1391060610000001</v>
      </c>
      <c r="EL63">
        <v>3.46</v>
      </c>
      <c r="EM63">
        <v>0.1</v>
      </c>
      <c r="EN63">
        <v>3.17</v>
      </c>
      <c r="EO63">
        <v>4.82</v>
      </c>
      <c r="EP63">
        <v>2.7</v>
      </c>
      <c r="EQ63">
        <v>3.13</v>
      </c>
      <c r="ER63">
        <v>0.09</v>
      </c>
      <c r="ES63" s="42">
        <v>2.7</v>
      </c>
      <c r="ET63" s="1">
        <f t="shared" si="68"/>
        <v>1.8928263612344827</v>
      </c>
      <c r="EV63">
        <v>4.1642377880000003</v>
      </c>
      <c r="EW63">
        <v>4.57</v>
      </c>
      <c r="EX63">
        <v>1.26</v>
      </c>
      <c r="EY63">
        <v>4.78</v>
      </c>
      <c r="EZ63">
        <v>5.42</v>
      </c>
      <c r="FA63">
        <v>5.31</v>
      </c>
      <c r="FB63">
        <v>4.9400000000000004</v>
      </c>
      <c r="FC63">
        <v>2.78</v>
      </c>
      <c r="FD63">
        <v>4.6500000000000004</v>
      </c>
      <c r="FE63" s="1">
        <f t="shared" si="69"/>
        <v>3.6032371222664215</v>
      </c>
      <c r="GT63">
        <f t="shared" si="85"/>
        <v>0.80646693700909355</v>
      </c>
      <c r="GU63">
        <f t="shared" si="84"/>
        <v>0.69581961174802609</v>
      </c>
      <c r="GV63">
        <f t="shared" si="91"/>
        <v>0.72841435460473003</v>
      </c>
      <c r="GW63">
        <f t="shared" si="86"/>
        <v>0.42227254327975089</v>
      </c>
      <c r="GX63">
        <f t="shared" si="87"/>
        <v>0.49880995763875935</v>
      </c>
      <c r="GY63">
        <f t="shared" si="88"/>
        <v>-0.38009259117931821</v>
      </c>
      <c r="GZ63">
        <f t="shared" si="89"/>
        <v>0.40765707369093501</v>
      </c>
      <c r="HA63">
        <f t="shared" si="72"/>
        <v>0.33206188671633169</v>
      </c>
      <c r="HB63">
        <f t="shared" si="90"/>
        <v>0.50666695468254164</v>
      </c>
      <c r="HD63">
        <f t="shared" si="73"/>
        <v>0.59289108760419795</v>
      </c>
      <c r="HE63">
        <f t="shared" si="74"/>
        <v>0.48164340324226207</v>
      </c>
      <c r="HF63">
        <f t="shared" si="75"/>
        <v>0.78203214193151604</v>
      </c>
      <c r="HG63">
        <f t="shared" si="76"/>
        <v>0.44394345379454236</v>
      </c>
      <c r="HH63">
        <f t="shared" si="77"/>
        <v>0.48997910303463693</v>
      </c>
      <c r="HI63">
        <f t="shared" si="78"/>
        <v>-0.31557716952935977</v>
      </c>
      <c r="HJ63">
        <f t="shared" si="83"/>
        <v>0.20583464013132638</v>
      </c>
      <c r="HK63">
        <f t="shared" si="79"/>
        <v>0.35879802991744486</v>
      </c>
      <c r="HL63">
        <f t="shared" si="80"/>
        <v>0.71679476346345694</v>
      </c>
      <c r="HN63">
        <f t="shared" si="57"/>
        <v>8.0646693700909353E-3</v>
      </c>
      <c r="HO63">
        <f t="shared" si="46"/>
        <v>6.9581961174802606E-3</v>
      </c>
      <c r="HP63">
        <f t="shared" si="64"/>
        <v>7.2841435460473001E-3</v>
      </c>
      <c r="HQ63">
        <f t="shared" si="58"/>
        <v>4.2227254327975089E-3</v>
      </c>
      <c r="HR63">
        <f t="shared" si="54"/>
        <v>4.8997910303463692E-3</v>
      </c>
      <c r="HS63">
        <f t="shared" si="55"/>
        <v>-3.1557716952935978E-3</v>
      </c>
      <c r="HT63">
        <f t="shared" si="59"/>
        <v>4.0765707369093502E-3</v>
      </c>
      <c r="HU63">
        <f t="shared" si="33"/>
        <v>3.3206188671633169E-3</v>
      </c>
      <c r="HV63">
        <f t="shared" si="60"/>
        <v>0.50666695468254164</v>
      </c>
    </row>
    <row r="64" spans="1:230" ht="15.75" x14ac:dyDescent="0.25">
      <c r="A64" t="s">
        <v>424</v>
      </c>
      <c r="B64">
        <v>1.1639652149999999</v>
      </c>
      <c r="C64">
        <v>103.44871389999999</v>
      </c>
      <c r="D64">
        <v>1710259.59341714</v>
      </c>
      <c r="E64">
        <v>958518.04861465399</v>
      </c>
      <c r="F64">
        <v>384562.235486908</v>
      </c>
      <c r="G64">
        <v>328374.779936512</v>
      </c>
      <c r="H64">
        <v>941812.84223542002</v>
      </c>
      <c r="I64">
        <v>122507.72899495</v>
      </c>
      <c r="J64">
        <f t="shared" si="7"/>
        <v>7687.7830481556257</v>
      </c>
      <c r="K64">
        <f>1/'Bond Portfolio data'!AP136</f>
        <v>0.84081942898270934</v>
      </c>
      <c r="M64">
        <v>518391.5</v>
      </c>
      <c r="N64">
        <v>289172.59999999998</v>
      </c>
      <c r="O64">
        <v>126836.2</v>
      </c>
      <c r="P64">
        <v>93000.4</v>
      </c>
      <c r="Q64">
        <v>61817.5</v>
      </c>
      <c r="R64">
        <v>59686.8</v>
      </c>
      <c r="S64">
        <v>51158.6</v>
      </c>
      <c r="T64">
        <f t="shared" si="8"/>
        <v>0.85711748661345555</v>
      </c>
      <c r="U64">
        <v>106.7668</v>
      </c>
      <c r="V64">
        <v>81.0458</v>
      </c>
      <c r="W64">
        <f t="shared" si="9"/>
        <v>85.711748661345553</v>
      </c>
      <c r="X64">
        <v>477458.5</v>
      </c>
      <c r="Y64">
        <v>275977.3</v>
      </c>
      <c r="Z64">
        <v>112913.9</v>
      </c>
      <c r="AA64">
        <v>91424</v>
      </c>
      <c r="AB64">
        <v>253044.9</v>
      </c>
      <c r="AC64">
        <v>24.68</v>
      </c>
      <c r="AD64">
        <v>6062</v>
      </c>
      <c r="AE64">
        <f t="shared" si="42"/>
        <v>1.6913617363954427</v>
      </c>
      <c r="AF64">
        <f t="shared" si="43"/>
        <v>149610.16</v>
      </c>
      <c r="AG64">
        <f>'Bond Portfolio data'!AX136</f>
        <v>108.91</v>
      </c>
      <c r="AI64">
        <v>8.5504887678386492</v>
      </c>
      <c r="AJ64">
        <v>8392.8191676387305</v>
      </c>
      <c r="AK64">
        <v>7.3790389695620799</v>
      </c>
      <c r="AL64">
        <v>7.0153736791592003</v>
      </c>
      <c r="AM64">
        <v>0.70618564960207397</v>
      </c>
      <c r="AN64">
        <v>0.95794024093438102</v>
      </c>
      <c r="AO64">
        <f t="shared" si="56"/>
        <v>3.8508040125993679</v>
      </c>
      <c r="AP64">
        <v>736.74915219915897</v>
      </c>
      <c r="AQ64">
        <f>'Bond Portfolio data'!BG136/100</f>
        <v>8.2769000000000013</v>
      </c>
      <c r="AR64">
        <v>509.27564513935698</v>
      </c>
      <c r="AS64">
        <f t="shared" si="47"/>
        <v>721.16396789757323</v>
      </c>
      <c r="AU64">
        <v>85.852900000000005</v>
      </c>
      <c r="AV64">
        <v>78.996099999999998</v>
      </c>
      <c r="AW64">
        <v>1481888.18</v>
      </c>
      <c r="AX64">
        <v>963525.73</v>
      </c>
      <c r="AY64">
        <v>258922.6</v>
      </c>
      <c r="AZ64">
        <v>304658.88</v>
      </c>
      <c r="BA64">
        <v>159204</v>
      </c>
      <c r="BB64">
        <v>903.9</v>
      </c>
      <c r="BC64">
        <f t="shared" si="67"/>
        <v>13.548469452883658</v>
      </c>
      <c r="BD64">
        <f>'Bond Portfolio data'!BP136</f>
        <v>0.58620000000000005</v>
      </c>
      <c r="BF64">
        <v>1268384</v>
      </c>
      <c r="BG64">
        <v>684024</v>
      </c>
      <c r="BH64">
        <v>218340</v>
      </c>
      <c r="BI64">
        <v>254292</v>
      </c>
      <c r="BJ64">
        <v>458480</v>
      </c>
      <c r="BK64">
        <v>409568</v>
      </c>
      <c r="BL64">
        <v>89.2</v>
      </c>
      <c r="BM64">
        <v>101.7</v>
      </c>
      <c r="BN64">
        <v>1421526</v>
      </c>
      <c r="BO64">
        <v>724294</v>
      </c>
      <c r="BP64">
        <v>293762</v>
      </c>
      <c r="BQ64">
        <v>282683</v>
      </c>
      <c r="BR64">
        <v>84.805999999999997</v>
      </c>
      <c r="BS64">
        <v>94.811999999999998</v>
      </c>
      <c r="BT64">
        <f>'Bond Portfolio data'!BX136</f>
        <v>1.3159000000000001</v>
      </c>
      <c r="BV64">
        <v>855900</v>
      </c>
      <c r="BW64">
        <v>498808</v>
      </c>
      <c r="BX64">
        <v>230392</v>
      </c>
      <c r="BY64">
        <v>147936</v>
      </c>
      <c r="BZ64">
        <v>143012</v>
      </c>
      <c r="CA64">
        <v>165092</v>
      </c>
      <c r="CB64">
        <v>75.798699999999997</v>
      </c>
      <c r="CC64">
        <v>102.0462</v>
      </c>
      <c r="CD64">
        <v>1129180.48</v>
      </c>
      <c r="CE64">
        <v>595072.06000000006</v>
      </c>
      <c r="CF64">
        <v>260710.69</v>
      </c>
      <c r="CG64">
        <v>198828.18</v>
      </c>
      <c r="CH64">
        <v>102237</v>
      </c>
      <c r="CI64">
        <v>84.1</v>
      </c>
      <c r="CJ64">
        <f t="shared" si="44"/>
        <v>1215.6599286563614</v>
      </c>
      <c r="CK64">
        <f>1/'Bond Portfolio data'!CG136</f>
        <v>1.3964530093562353</v>
      </c>
      <c r="CM64">
        <v>1640680</v>
      </c>
      <c r="CN64">
        <v>759868</v>
      </c>
      <c r="CO64">
        <v>273220</v>
      </c>
      <c r="CP64">
        <v>355348</v>
      </c>
      <c r="CQ64">
        <v>675160</v>
      </c>
      <c r="CR64">
        <v>450940</v>
      </c>
      <c r="CS64">
        <v>70.344099999999997</v>
      </c>
      <c r="CT64">
        <v>85.567800000000005</v>
      </c>
      <c r="CU64">
        <v>2332362.85</v>
      </c>
      <c r="CV64">
        <v>861973.07</v>
      </c>
      <c r="CW64">
        <v>380318.4</v>
      </c>
      <c r="CX64">
        <v>472669.75</v>
      </c>
      <c r="CY64">
        <v>184000</v>
      </c>
      <c r="CZ64">
        <v>724236.3</v>
      </c>
      <c r="DA64">
        <f t="shared" si="62"/>
        <v>0.25406072576036298</v>
      </c>
      <c r="DB64">
        <v>74.400000000000006</v>
      </c>
      <c r="DC64">
        <v>2267.36</v>
      </c>
      <c r="DD64">
        <v>814000</v>
      </c>
      <c r="DE64">
        <f>'Bond Portfolio data'!CP136</f>
        <v>6.9176000000000002</v>
      </c>
      <c r="DG64">
        <v>88.485100000000003</v>
      </c>
      <c r="DH64">
        <f t="shared" si="10"/>
        <v>85.652699504959031</v>
      </c>
      <c r="DI64">
        <v>940984</v>
      </c>
      <c r="DJ64">
        <v>1098604.02</v>
      </c>
      <c r="DK64">
        <v>3074106.87</v>
      </c>
      <c r="DL64">
        <v>1404458.49</v>
      </c>
      <c r="DM64">
        <v>654862.26</v>
      </c>
      <c r="DN64">
        <v>829134.01</v>
      </c>
      <c r="DO64">
        <v>308491.71000000002</v>
      </c>
      <c r="DP64">
        <v>43346.47</v>
      </c>
      <c r="DQ64">
        <f t="shared" si="11"/>
        <v>7116.8819514022707</v>
      </c>
      <c r="DR64">
        <f>'Bond Portfolio data'!CY136</f>
        <v>7.585</v>
      </c>
      <c r="DT64">
        <v>481923.64</v>
      </c>
      <c r="DU64">
        <v>279529.44</v>
      </c>
      <c r="DV64">
        <v>115562.24000000001</v>
      </c>
      <c r="DW64">
        <v>55998.02</v>
      </c>
      <c r="DX64">
        <v>237574.66</v>
      </c>
      <c r="DY64">
        <v>203053.88</v>
      </c>
      <c r="DZ64">
        <v>92.691699999999997</v>
      </c>
      <c r="EA64">
        <v>83.168300000000002</v>
      </c>
      <c r="EB64">
        <v>519855.8</v>
      </c>
      <c r="EC64">
        <v>296953.03999999998</v>
      </c>
      <c r="ED64">
        <v>121565.95</v>
      </c>
      <c r="EE64">
        <v>62714.94</v>
      </c>
      <c r="EF64">
        <v>69590.25</v>
      </c>
      <c r="EG64">
        <v>4165.47</v>
      </c>
      <c r="EH64">
        <f t="shared" si="39"/>
        <v>16706.458094764817</v>
      </c>
      <c r="EI64">
        <f>'Bond Portfolio data'!DI136</f>
        <v>1.3069</v>
      </c>
      <c r="EK64">
        <v>2.1493125000000002</v>
      </c>
      <c r="EL64">
        <v>3.78</v>
      </c>
      <c r="EM64">
        <v>0.1</v>
      </c>
      <c r="EN64">
        <v>3</v>
      </c>
      <c r="EO64">
        <v>5.25</v>
      </c>
      <c r="EP64">
        <v>2.7</v>
      </c>
      <c r="EQ64">
        <v>2.8</v>
      </c>
      <c r="ER64">
        <v>0.1</v>
      </c>
      <c r="ES64" s="42">
        <v>2.72</v>
      </c>
      <c r="ET64" s="1">
        <f t="shared" si="68"/>
        <v>1.9297262224324712</v>
      </c>
      <c r="EV64">
        <v>4.3640972580000001</v>
      </c>
      <c r="EW64">
        <v>4.96</v>
      </c>
      <c r="EX64">
        <v>1.37</v>
      </c>
      <c r="EY64">
        <v>4.8</v>
      </c>
      <c r="EZ64">
        <v>5.75</v>
      </c>
      <c r="FA64">
        <v>5.31</v>
      </c>
      <c r="FB64">
        <v>4.9000000000000004</v>
      </c>
      <c r="FC64">
        <v>2.78</v>
      </c>
      <c r="FD64">
        <v>4.9000000000000004</v>
      </c>
      <c r="FE64" s="1">
        <f t="shared" si="69"/>
        <v>3.7738670679685664</v>
      </c>
      <c r="GT64">
        <f t="shared" si="85"/>
        <v>1.0019940193160497</v>
      </c>
      <c r="GU64">
        <f t="shared" si="84"/>
        <v>0.56028656144639666</v>
      </c>
      <c r="GV64">
        <f t="shared" si="91"/>
        <v>1.3549980737815028</v>
      </c>
      <c r="GW64">
        <f t="shared" si="86"/>
        <v>-0.36883958107349596</v>
      </c>
      <c r="GX64">
        <f t="shared" si="87"/>
        <v>0.12054725843906711</v>
      </c>
      <c r="GY64">
        <f t="shared" si="88"/>
        <v>-0.4510072208116303</v>
      </c>
      <c r="GZ64">
        <f t="shared" si="89"/>
        <v>0.96959200545582924</v>
      </c>
      <c r="HA64">
        <f t="shared" si="72"/>
        <v>-5.7809360562152188</v>
      </c>
      <c r="HB64">
        <f t="shared" si="90"/>
        <v>0.34980012259099891</v>
      </c>
      <c r="HD64">
        <f t="shared" si="73"/>
        <v>0.86579128384305615</v>
      </c>
      <c r="HE64">
        <f t="shared" si="74"/>
        <v>0.60194723189139432</v>
      </c>
      <c r="HF64">
        <f t="shared" si="75"/>
        <v>1.4162141382608706</v>
      </c>
      <c r="HG64">
        <f t="shared" si="76"/>
        <v>-0.41173121598519918</v>
      </c>
      <c r="HH64">
        <f t="shared" si="77"/>
        <v>2.8001546405844856E-2</v>
      </c>
      <c r="HI64">
        <f t="shared" si="78"/>
        <v>-0.79863468226282885</v>
      </c>
      <c r="HJ64">
        <f t="shared" si="83"/>
        <v>0.86249055114710449</v>
      </c>
      <c r="HK64">
        <f t="shared" si="79"/>
        <v>-6.2478956769051033</v>
      </c>
      <c r="HL64">
        <f t="shared" si="80"/>
        <v>0.45048386782598926</v>
      </c>
      <c r="HN64">
        <f t="shared" si="57"/>
        <v>1.0019940193160498E-2</v>
      </c>
      <c r="HO64">
        <f t="shared" si="46"/>
        <v>5.602865614463967E-3</v>
      </c>
      <c r="HP64">
        <f t="shared" si="64"/>
        <v>1.3549980737815027E-2</v>
      </c>
      <c r="HQ64">
        <f t="shared" si="58"/>
        <v>-3.6883958107349598E-3</v>
      </c>
      <c r="HR64">
        <f t="shared" si="54"/>
        <v>2.8001546405844856E-4</v>
      </c>
      <c r="HS64">
        <f t="shared" si="55"/>
        <v>-7.9863468226282885E-3</v>
      </c>
      <c r="HT64">
        <f t="shared" si="59"/>
        <v>9.6959200545582921E-3</v>
      </c>
      <c r="HU64">
        <f t="shared" si="33"/>
        <v>-5.780936056215219E-2</v>
      </c>
      <c r="HV64">
        <f t="shared" si="60"/>
        <v>0.34980012259099891</v>
      </c>
    </row>
    <row r="65" spans="1:230" ht="15.75" x14ac:dyDescent="0.25">
      <c r="A65" t="s">
        <v>425</v>
      </c>
      <c r="B65">
        <v>1.1703349279999999</v>
      </c>
      <c r="C65">
        <v>103.6896196</v>
      </c>
      <c r="D65">
        <v>1719572.35872542</v>
      </c>
      <c r="E65">
        <v>964867.29643097904</v>
      </c>
      <c r="F65">
        <v>386462.199898994</v>
      </c>
      <c r="G65">
        <v>327841.87092964503</v>
      </c>
      <c r="H65">
        <v>949013.71017806802</v>
      </c>
      <c r="I65">
        <v>122695.02483261999</v>
      </c>
      <c r="J65">
        <f t="shared" si="7"/>
        <v>7734.7366893866174</v>
      </c>
      <c r="K65">
        <f>1/'Bond Portfolio data'!AP137</f>
        <v>0.79954585795268285</v>
      </c>
      <c r="M65">
        <v>521861.2</v>
      </c>
      <c r="N65">
        <v>289574.09999999998</v>
      </c>
      <c r="O65">
        <v>125153.60000000001</v>
      </c>
      <c r="P65">
        <v>93669.2</v>
      </c>
      <c r="Q65">
        <v>64767.8</v>
      </c>
      <c r="R65">
        <v>61469.43</v>
      </c>
      <c r="S65">
        <v>53731.7</v>
      </c>
      <c r="T65">
        <f t="shared" si="8"/>
        <v>0.87412068080019611</v>
      </c>
      <c r="U65">
        <v>106.56180000000001</v>
      </c>
      <c r="V65">
        <v>82.644199999999998</v>
      </c>
      <c r="W65">
        <f t="shared" si="9"/>
        <v>87.412068080019608</v>
      </c>
      <c r="X65">
        <v>481559.4</v>
      </c>
      <c r="Y65">
        <v>276500.5</v>
      </c>
      <c r="Z65">
        <v>111135.1</v>
      </c>
      <c r="AA65">
        <v>91829.8</v>
      </c>
      <c r="AB65">
        <v>253107.9</v>
      </c>
      <c r="AC65">
        <v>25</v>
      </c>
      <c r="AD65">
        <v>6059</v>
      </c>
      <c r="AE65">
        <f t="shared" si="42"/>
        <v>1.6709549430599107</v>
      </c>
      <c r="AF65">
        <f t="shared" si="43"/>
        <v>151475</v>
      </c>
      <c r="AG65">
        <f>'Bond Portfolio data'!AX137</f>
        <v>107.23</v>
      </c>
      <c r="AI65">
        <v>8.5722942991513804</v>
      </c>
      <c r="AJ65">
        <v>8608.6679514418502</v>
      </c>
      <c r="AK65">
        <v>7.3999924723009798</v>
      </c>
      <c r="AL65">
        <v>7.1538333553645099</v>
      </c>
      <c r="AM65">
        <v>0.72313324158127301</v>
      </c>
      <c r="AN65">
        <v>0.965304780505572</v>
      </c>
      <c r="AO65">
        <f t="shared" si="56"/>
        <v>-2.980747832117927</v>
      </c>
      <c r="AP65">
        <v>738.02329930236999</v>
      </c>
      <c r="AQ65">
        <f>'Bond Portfolio data'!BG137/100</f>
        <v>8.277000000000001</v>
      </c>
      <c r="AR65">
        <v>533.65510661832104</v>
      </c>
      <c r="AS65">
        <f t="shared" si="47"/>
        <v>737.97617912209262</v>
      </c>
      <c r="AU65">
        <v>85.979200000000006</v>
      </c>
      <c r="AV65">
        <v>77.350899999999996</v>
      </c>
      <c r="AW65">
        <v>1490221.35</v>
      </c>
      <c r="AX65">
        <v>970871.41</v>
      </c>
      <c r="AY65">
        <v>271882.69</v>
      </c>
      <c r="AZ65">
        <v>304006.12</v>
      </c>
      <c r="BA65">
        <v>161047</v>
      </c>
      <c r="BB65">
        <v>913.1</v>
      </c>
      <c r="BC65">
        <f t="shared" si="67"/>
        <v>13.567222395390177</v>
      </c>
      <c r="BD65">
        <f>'Bond Portfolio data'!BP137</f>
        <v>0.54390000000000005</v>
      </c>
      <c r="BF65">
        <v>1291688</v>
      </c>
      <c r="BG65">
        <v>697320</v>
      </c>
      <c r="BH65">
        <v>225388</v>
      </c>
      <c r="BI65">
        <v>256820</v>
      </c>
      <c r="BJ65">
        <v>469100</v>
      </c>
      <c r="BK65">
        <v>414944</v>
      </c>
      <c r="BL65">
        <v>90.2</v>
      </c>
      <c r="BM65">
        <v>102.1</v>
      </c>
      <c r="BN65">
        <v>1431775</v>
      </c>
      <c r="BO65">
        <v>733902</v>
      </c>
      <c r="BP65">
        <v>300631</v>
      </c>
      <c r="BQ65">
        <v>284509</v>
      </c>
      <c r="BR65">
        <v>85.825000000000003</v>
      </c>
      <c r="BS65">
        <v>95.57</v>
      </c>
      <c r="BT65">
        <f>'Bond Portfolio data'!BX137</f>
        <v>1.3179000000000001</v>
      </c>
      <c r="BV65">
        <v>873708</v>
      </c>
      <c r="BW65">
        <v>508704</v>
      </c>
      <c r="BX65">
        <v>233088</v>
      </c>
      <c r="BY65">
        <v>152496</v>
      </c>
      <c r="BZ65">
        <v>144056</v>
      </c>
      <c r="CA65">
        <v>168104</v>
      </c>
      <c r="CB65">
        <v>76.755899999999997</v>
      </c>
      <c r="CC65">
        <v>98.401499999999999</v>
      </c>
      <c r="CD65">
        <v>1138294.55</v>
      </c>
      <c r="CE65">
        <v>604267.68000000005</v>
      </c>
      <c r="CF65">
        <v>263845.7</v>
      </c>
      <c r="CG65">
        <v>201622.69</v>
      </c>
      <c r="CH65">
        <v>104397</v>
      </c>
      <c r="CI65">
        <v>84.4</v>
      </c>
      <c r="CJ65">
        <f t="shared" si="44"/>
        <v>1236.931279620853</v>
      </c>
      <c r="CK65">
        <f>1/'Bond Portfolio data'!CG137</f>
        <v>1.3059945148230376</v>
      </c>
      <c r="CM65">
        <v>1709464</v>
      </c>
      <c r="CN65">
        <v>779860</v>
      </c>
      <c r="CO65">
        <v>318604</v>
      </c>
      <c r="CP65">
        <v>359640</v>
      </c>
      <c r="CQ65">
        <v>703652</v>
      </c>
      <c r="CR65">
        <v>477088</v>
      </c>
      <c r="CS65">
        <v>70.804699999999997</v>
      </c>
      <c r="CT65">
        <v>87.248900000000006</v>
      </c>
      <c r="CU65">
        <v>2414335.3199999998</v>
      </c>
      <c r="CV65">
        <v>877945.54</v>
      </c>
      <c r="CW65">
        <v>415248.23</v>
      </c>
      <c r="CX65">
        <v>473328.33</v>
      </c>
      <c r="CY65">
        <v>185440</v>
      </c>
      <c r="CZ65">
        <v>735921.1</v>
      </c>
      <c r="DA65">
        <f t="shared" si="62"/>
        <v>0.25198353464793982</v>
      </c>
      <c r="DB65">
        <v>75.099999999999994</v>
      </c>
      <c r="DC65">
        <v>2266.71</v>
      </c>
      <c r="DD65">
        <v>822000</v>
      </c>
      <c r="DE65">
        <f>'Bond Portfolio data'!CP137</f>
        <v>6.9059999999999997</v>
      </c>
      <c r="DG65">
        <v>88.236199999999997</v>
      </c>
      <c r="DH65">
        <f t="shared" si="10"/>
        <v>86.783199871335398</v>
      </c>
      <c r="DI65">
        <v>950008</v>
      </c>
      <c r="DJ65">
        <v>1094691.1399999999</v>
      </c>
      <c r="DK65">
        <v>3120146.72</v>
      </c>
      <c r="DL65">
        <v>1421879.45</v>
      </c>
      <c r="DM65">
        <v>654892.59</v>
      </c>
      <c r="DN65">
        <v>824847.85</v>
      </c>
      <c r="DO65">
        <v>312827.84000000003</v>
      </c>
      <c r="DP65">
        <v>43299.55</v>
      </c>
      <c r="DQ65">
        <f t="shared" si="11"/>
        <v>7224.7365157374616</v>
      </c>
      <c r="DR65">
        <f>'Bond Portfolio data'!CY137</f>
        <v>7.3314000000000004</v>
      </c>
      <c r="DT65">
        <v>485305.84</v>
      </c>
      <c r="DU65">
        <v>281433.87</v>
      </c>
      <c r="DV65">
        <v>117275.04</v>
      </c>
      <c r="DW65">
        <v>55607.519999999997</v>
      </c>
      <c r="DX65">
        <v>247553.03</v>
      </c>
      <c r="DY65">
        <v>202417.25</v>
      </c>
      <c r="DZ65">
        <v>92.653000000000006</v>
      </c>
      <c r="EA65">
        <v>83.487700000000004</v>
      </c>
      <c r="EB65">
        <v>523839.77</v>
      </c>
      <c r="EC65">
        <v>298689.40000000002</v>
      </c>
      <c r="ED65">
        <v>123065.33</v>
      </c>
      <c r="EE65">
        <v>62354.400000000001</v>
      </c>
      <c r="EF65">
        <v>69482.34</v>
      </c>
      <c r="EG65">
        <v>4174.24</v>
      </c>
      <c r="EH65">
        <f t="shared" si="39"/>
        <v>16645.506726973053</v>
      </c>
      <c r="EI65">
        <f>'Bond Portfolio data'!DI137</f>
        <v>1.254</v>
      </c>
      <c r="EK65">
        <v>2.061765625</v>
      </c>
      <c r="EL65">
        <v>4.04</v>
      </c>
      <c r="EM65">
        <v>0.1</v>
      </c>
      <c r="EN65">
        <v>2.67</v>
      </c>
      <c r="EO65">
        <v>5.54</v>
      </c>
      <c r="EP65">
        <v>2.91</v>
      </c>
      <c r="EQ65">
        <v>2.04</v>
      </c>
      <c r="ER65">
        <v>0.1</v>
      </c>
      <c r="ES65" s="42">
        <v>2.4700000000000002</v>
      </c>
      <c r="ET65" s="1">
        <f t="shared" si="68"/>
        <v>1.9115501778209574</v>
      </c>
      <c r="EV65">
        <v>4.1501464459999999</v>
      </c>
      <c r="EW65">
        <v>4.7699999999999996</v>
      </c>
      <c r="EX65">
        <v>1.32</v>
      </c>
      <c r="EY65">
        <v>4.43</v>
      </c>
      <c r="EZ65">
        <v>5.58</v>
      </c>
      <c r="FA65">
        <v>5.31</v>
      </c>
      <c r="FB65">
        <v>4.32</v>
      </c>
      <c r="FC65">
        <v>2.63</v>
      </c>
      <c r="FD65">
        <v>4.5</v>
      </c>
      <c r="FE65" s="1">
        <f t="shared" si="69"/>
        <v>3.6081188378751294</v>
      </c>
      <c r="GT65">
        <f t="shared" si="85"/>
        <v>0.81406460050089169</v>
      </c>
      <c r="GU65">
        <f t="shared" si="84"/>
        <v>0.73190422942868005</v>
      </c>
      <c r="GV65">
        <f t="shared" si="91"/>
        <v>1.5913569372575729</v>
      </c>
      <c r="GW65">
        <f t="shared" si="86"/>
        <v>0.54421063341397236</v>
      </c>
      <c r="GX65">
        <f t="shared" si="87"/>
        <v>0.47601236513655565</v>
      </c>
      <c r="GY65">
        <f t="shared" si="88"/>
        <v>0.14649931750716499</v>
      </c>
      <c r="GZ65">
        <f t="shared" si="89"/>
        <v>0.28097647466847586</v>
      </c>
      <c r="HA65">
        <f t="shared" si="72"/>
        <v>-3.7261015728394713</v>
      </c>
      <c r="HB65">
        <f t="shared" si="90"/>
        <v>0.23869153014069852</v>
      </c>
      <c r="HD65">
        <f t="shared" si="73"/>
        <v>0.70363926724472536</v>
      </c>
      <c r="HE65">
        <f t="shared" si="74"/>
        <v>0.62172475814445549</v>
      </c>
      <c r="HF65">
        <f t="shared" si="75"/>
        <v>0.6010672727989137</v>
      </c>
      <c r="HG65">
        <f t="shared" si="76"/>
        <v>0.57422477574141317</v>
      </c>
      <c r="HH65">
        <f t="shared" si="77"/>
        <v>0.32283616270893717</v>
      </c>
      <c r="HI65">
        <f t="shared" si="78"/>
        <v>0.3992107753022735</v>
      </c>
      <c r="HJ65">
        <f t="shared" si="83"/>
        <v>9.8481398793699756E-2</v>
      </c>
      <c r="HK65">
        <f t="shared" si="79"/>
        <v>-4.0273038235215743</v>
      </c>
      <c r="HL65">
        <f t="shared" si="80"/>
        <v>7.1754319115911458E-2</v>
      </c>
      <c r="HN65">
        <f t="shared" si="57"/>
        <v>8.1406460050089165E-3</v>
      </c>
      <c r="HO65">
        <f t="shared" si="46"/>
        <v>7.3190422942868002E-3</v>
      </c>
      <c r="HP65">
        <f t="shared" si="64"/>
        <v>1.591356937257573E-2</v>
      </c>
      <c r="HQ65">
        <f t="shared" si="58"/>
        <v>5.4421063341397232E-3</v>
      </c>
      <c r="HR65">
        <f t="shared" si="54"/>
        <v>3.2283616270893717E-3</v>
      </c>
      <c r="HS65">
        <f t="shared" si="55"/>
        <v>3.9921077530227353E-3</v>
      </c>
      <c r="HT65">
        <f t="shared" si="59"/>
        <v>2.8097647466847585E-3</v>
      </c>
      <c r="HU65">
        <f t="shared" si="33"/>
        <v>-3.7261015728394714E-2</v>
      </c>
      <c r="HV65">
        <f t="shared" si="60"/>
        <v>0.23869153014069852</v>
      </c>
    </row>
    <row r="66" spans="1:230" ht="15.75" x14ac:dyDescent="0.25">
      <c r="A66" t="s">
        <v>426</v>
      </c>
      <c r="B66">
        <v>1.1768134509999999</v>
      </c>
      <c r="C66">
        <v>105.03152590000001</v>
      </c>
      <c r="D66">
        <v>1728541.6176519799</v>
      </c>
      <c r="E66">
        <v>967431.72417180601</v>
      </c>
      <c r="F66">
        <v>387481.34298656299</v>
      </c>
      <c r="G66">
        <v>329554.04920396302</v>
      </c>
      <c r="H66">
        <v>955400.393641231</v>
      </c>
      <c r="I66">
        <v>122969.48657032</v>
      </c>
      <c r="J66">
        <f t="shared" si="7"/>
        <v>7769.4102845170946</v>
      </c>
      <c r="K66">
        <f>1/'Bond Portfolio data'!AP138</f>
        <v>0.83031306954287121</v>
      </c>
      <c r="M66">
        <v>520007</v>
      </c>
      <c r="N66">
        <v>289292.7</v>
      </c>
      <c r="O66">
        <v>124999.4</v>
      </c>
      <c r="P66">
        <v>93971.4</v>
      </c>
      <c r="Q66">
        <v>67219.3</v>
      </c>
      <c r="R66">
        <v>62458.38</v>
      </c>
      <c r="S66">
        <v>56151.4</v>
      </c>
      <c r="T66">
        <f t="shared" si="8"/>
        <v>0.89902107611500659</v>
      </c>
      <c r="U66">
        <v>106.2657</v>
      </c>
      <c r="V66">
        <v>85.009900000000002</v>
      </c>
      <c r="W66">
        <f t="shared" si="9"/>
        <v>89.902107611500654</v>
      </c>
      <c r="X66">
        <v>481193.8</v>
      </c>
      <c r="Y66">
        <v>276543.2</v>
      </c>
      <c r="Z66">
        <v>111473.9</v>
      </c>
      <c r="AA66">
        <v>91565.8</v>
      </c>
      <c r="AB66">
        <v>253906.1</v>
      </c>
      <c r="AC66">
        <v>24.97</v>
      </c>
      <c r="AD66">
        <v>6066</v>
      </c>
      <c r="AE66">
        <f t="shared" si="42"/>
        <v>1.6763017038184036</v>
      </c>
      <c r="AF66">
        <f t="shared" si="43"/>
        <v>151468.01999999999</v>
      </c>
      <c r="AG66">
        <f>'Bond Portfolio data'!AX138</f>
        <v>109.75</v>
      </c>
      <c r="AI66">
        <v>8.5918349504178799</v>
      </c>
      <c r="AJ66">
        <v>9084.9325414760606</v>
      </c>
      <c r="AK66">
        <v>7.4159805050515102</v>
      </c>
      <c r="AL66">
        <v>7.1089228479335498</v>
      </c>
      <c r="AM66">
        <v>0.73948618665888999</v>
      </c>
      <c r="AN66">
        <v>0.97894549991580704</v>
      </c>
      <c r="AO66">
        <f t="shared" si="56"/>
        <v>-0.54046322818247439</v>
      </c>
      <c r="AP66">
        <v>739.36600580321203</v>
      </c>
      <c r="AQ66">
        <f>'Bond Portfolio data'!BG138/100</f>
        <v>8.2767999999999997</v>
      </c>
      <c r="AR66">
        <v>555.31551511096598</v>
      </c>
      <c r="AS66">
        <f t="shared" si="47"/>
        <v>750.94778662460908</v>
      </c>
      <c r="AU66">
        <v>86.946799999999996</v>
      </c>
      <c r="AV66">
        <v>78.310900000000004</v>
      </c>
      <c r="AW66">
        <v>1497292.62</v>
      </c>
      <c r="AX66">
        <v>983084.59</v>
      </c>
      <c r="AY66">
        <v>258956.57</v>
      </c>
      <c r="AZ66">
        <v>308618.99</v>
      </c>
      <c r="BA66">
        <v>163215</v>
      </c>
      <c r="BB66">
        <v>909.8</v>
      </c>
      <c r="BC66">
        <f t="shared" si="67"/>
        <v>13.799736205759508</v>
      </c>
      <c r="BD66">
        <f>'Bond Portfolio data'!BP138</f>
        <v>0.55410000000000004</v>
      </c>
      <c r="BF66">
        <v>1323544</v>
      </c>
      <c r="BG66">
        <v>705876</v>
      </c>
      <c r="BH66">
        <v>233664</v>
      </c>
      <c r="BI66">
        <v>257436</v>
      </c>
      <c r="BJ66">
        <v>512128</v>
      </c>
      <c r="BK66">
        <v>443036</v>
      </c>
      <c r="BL66">
        <v>91.4</v>
      </c>
      <c r="BM66">
        <v>106.1</v>
      </c>
      <c r="BN66">
        <v>1448705</v>
      </c>
      <c r="BO66">
        <v>737491</v>
      </c>
      <c r="BP66">
        <v>305377</v>
      </c>
      <c r="BQ66">
        <v>283997</v>
      </c>
      <c r="BR66">
        <v>87.015000000000001</v>
      </c>
      <c r="BS66">
        <v>96.215999999999994</v>
      </c>
      <c r="BT66">
        <f>'Bond Portfolio data'!BX138</f>
        <v>1.3592</v>
      </c>
      <c r="BV66">
        <v>884876</v>
      </c>
      <c r="BW66">
        <v>514996</v>
      </c>
      <c r="BX66">
        <v>234672</v>
      </c>
      <c r="BY66">
        <v>153432</v>
      </c>
      <c r="BZ66">
        <v>157168</v>
      </c>
      <c r="CA66">
        <v>180424</v>
      </c>
      <c r="CB66">
        <v>77.346000000000004</v>
      </c>
      <c r="CC66">
        <v>102.7165</v>
      </c>
      <c r="CD66">
        <v>1144032.6200000001</v>
      </c>
      <c r="CE66">
        <v>610143.77</v>
      </c>
      <c r="CF66">
        <v>263739.43</v>
      </c>
      <c r="CG66">
        <v>201780.38</v>
      </c>
      <c r="CH66">
        <v>106004</v>
      </c>
      <c r="CI66">
        <v>84.8</v>
      </c>
      <c r="CJ66">
        <f t="shared" si="44"/>
        <v>1250.0471698113208</v>
      </c>
      <c r="CK66">
        <f>1/'Bond Portfolio data'!CG138</f>
        <v>1.3993842709207949</v>
      </c>
      <c r="CM66">
        <v>1750604</v>
      </c>
      <c r="CN66">
        <v>783332</v>
      </c>
      <c r="CO66">
        <v>335556</v>
      </c>
      <c r="CP66">
        <v>366104</v>
      </c>
      <c r="CQ66">
        <v>717620</v>
      </c>
      <c r="CR66">
        <v>483656</v>
      </c>
      <c r="CS66">
        <v>72.359700000000004</v>
      </c>
      <c r="CT66">
        <v>86.188999999999993</v>
      </c>
      <c r="CU66">
        <v>2419306.44</v>
      </c>
      <c r="CV66">
        <v>889689.45</v>
      </c>
      <c r="CW66">
        <v>424689.76</v>
      </c>
      <c r="CX66">
        <v>478105.64</v>
      </c>
      <c r="CY66">
        <v>189659</v>
      </c>
      <c r="CZ66">
        <v>737977.52</v>
      </c>
      <c r="DA66">
        <f t="shared" si="62"/>
        <v>0.25699834325576748</v>
      </c>
      <c r="DB66">
        <v>76.099999999999994</v>
      </c>
      <c r="DC66">
        <v>2275.27</v>
      </c>
      <c r="DD66">
        <v>826000</v>
      </c>
      <c r="DE66">
        <f>'Bond Portfolio data'!CP138</f>
        <v>6.8616999999999999</v>
      </c>
      <c r="DG66">
        <v>88.616699999999994</v>
      </c>
      <c r="DH66">
        <f t="shared" si="10"/>
        <v>88.19729615819746</v>
      </c>
      <c r="DI66">
        <v>1007244</v>
      </c>
      <c r="DJ66">
        <v>1142035.01</v>
      </c>
      <c r="DK66">
        <v>3143326.92</v>
      </c>
      <c r="DL66">
        <v>1415635.93</v>
      </c>
      <c r="DM66">
        <v>671378.46</v>
      </c>
      <c r="DN66">
        <v>823925.38</v>
      </c>
      <c r="DO66">
        <v>315776.82</v>
      </c>
      <c r="DP66">
        <v>43324.21</v>
      </c>
      <c r="DQ66">
        <f t="shared" si="11"/>
        <v>7288.691934601924</v>
      </c>
      <c r="DR66">
        <f>'Bond Portfolio data'!CY138</f>
        <v>7.5980999999999996</v>
      </c>
      <c r="DT66">
        <v>487799.95</v>
      </c>
      <c r="DU66">
        <v>283096.19</v>
      </c>
      <c r="DV66">
        <v>118773.88</v>
      </c>
      <c r="DW66">
        <v>56241.15</v>
      </c>
      <c r="DX66">
        <v>254595.35</v>
      </c>
      <c r="DY66">
        <v>203892.53</v>
      </c>
      <c r="DZ66">
        <v>92.756500000000003</v>
      </c>
      <c r="EA66">
        <v>83.648200000000003</v>
      </c>
      <c r="EB66">
        <v>525903.56999999995</v>
      </c>
      <c r="EC66">
        <v>299560.44</v>
      </c>
      <c r="ED66">
        <v>124633.91</v>
      </c>
      <c r="EE66">
        <v>63086.12</v>
      </c>
      <c r="EF66">
        <v>69692.37</v>
      </c>
      <c r="EG66">
        <v>4175.55</v>
      </c>
      <c r="EH66">
        <f t="shared" si="39"/>
        <v>16690.584473901639</v>
      </c>
      <c r="EI66">
        <f>'Bond Portfolio data'!DI138</f>
        <v>1.2767999999999999</v>
      </c>
      <c r="EK66">
        <v>2.083444444</v>
      </c>
      <c r="EL66">
        <v>4.43</v>
      </c>
      <c r="EM66">
        <v>0.1</v>
      </c>
      <c r="EN66">
        <v>2.25</v>
      </c>
      <c r="EO66">
        <v>5.51</v>
      </c>
      <c r="EP66">
        <v>3.33</v>
      </c>
      <c r="EQ66">
        <v>2</v>
      </c>
      <c r="ER66">
        <v>0.19</v>
      </c>
      <c r="ES66" s="42">
        <v>2</v>
      </c>
      <c r="ET66" s="1">
        <f t="shared" si="68"/>
        <v>1.9646488960754813</v>
      </c>
      <c r="EV66">
        <v>4.3566301230000004</v>
      </c>
      <c r="EW66">
        <v>5.09</v>
      </c>
      <c r="EX66">
        <v>1.61</v>
      </c>
      <c r="EY66">
        <v>4.7699999999999996</v>
      </c>
      <c r="EZ66">
        <v>5.87</v>
      </c>
      <c r="FA66">
        <v>5.31</v>
      </c>
      <c r="FB66">
        <v>4.7699999999999996</v>
      </c>
      <c r="FC66">
        <v>3.04</v>
      </c>
      <c r="FD66">
        <v>4.6500000000000004</v>
      </c>
      <c r="FE66" s="1">
        <f t="shared" si="69"/>
        <v>3.8453623526833929</v>
      </c>
      <c r="GT66">
        <f t="shared" si="85"/>
        <v>0.49800572584617037</v>
      </c>
      <c r="GU66">
        <f t="shared" si="84"/>
        <v>0.42743515970863649</v>
      </c>
      <c r="GV66">
        <f t="shared" si="91"/>
        <v>-0.4574159124237675</v>
      </c>
      <c r="GW66">
        <f t="shared" si="86"/>
        <v>0.12694794291743999</v>
      </c>
      <c r="GX66">
        <f t="shared" si="87"/>
        <v>0.57042071094573576</v>
      </c>
      <c r="GY66">
        <f t="shared" si="88"/>
        <v>1.6850880765101124</v>
      </c>
      <c r="GZ66">
        <f t="shared" si="89"/>
        <v>0.98617293446207133</v>
      </c>
      <c r="HA66">
        <f t="shared" si="72"/>
        <v>2.8990288601124745</v>
      </c>
      <c r="HB66">
        <f t="shared" si="90"/>
        <v>0.46640310884571312</v>
      </c>
      <c r="HD66">
        <f t="shared" si="73"/>
        <v>0.38034221023388215</v>
      </c>
      <c r="HE66">
        <f t="shared" si="74"/>
        <v>0.33277742084751666</v>
      </c>
      <c r="HF66">
        <f t="shared" si="75"/>
        <v>-0.13145966736187231</v>
      </c>
      <c r="HG66">
        <f t="shared" si="76"/>
        <v>0.12251799803372919</v>
      </c>
      <c r="HH66">
        <f t="shared" si="77"/>
        <v>0.43580895431935396</v>
      </c>
      <c r="HI66">
        <f t="shared" si="78"/>
        <v>1.8649338922378824</v>
      </c>
      <c r="HJ66">
        <f t="shared" si="83"/>
        <v>0.63072441795175271</v>
      </c>
      <c r="HK66">
        <f t="shared" si="79"/>
        <v>3.1334933642334897</v>
      </c>
      <c r="HL66">
        <f t="shared" si="80"/>
        <v>0.363285696186261</v>
      </c>
      <c r="HN66">
        <f t="shared" si="57"/>
        <v>4.9800572584617038E-3</v>
      </c>
      <c r="HO66">
        <f t="shared" si="46"/>
        <v>4.2743515970863647E-3</v>
      </c>
      <c r="HP66">
        <f t="shared" si="64"/>
        <v>-4.5741591242376752E-3</v>
      </c>
      <c r="HQ66">
        <f t="shared" si="58"/>
        <v>1.2694794291744E-3</v>
      </c>
      <c r="HR66">
        <f t="shared" si="54"/>
        <v>4.3580895431935395E-3</v>
      </c>
      <c r="HS66">
        <f t="shared" si="55"/>
        <v>1.8649338922378824E-2</v>
      </c>
      <c r="HT66">
        <f t="shared" si="59"/>
        <v>9.8617293446207135E-3</v>
      </c>
      <c r="HU66">
        <f t="shared" si="33"/>
        <v>2.8990288601124747E-2</v>
      </c>
      <c r="HV66">
        <f t="shared" si="60"/>
        <v>0.46640310884571312</v>
      </c>
    </row>
    <row r="67" spans="1:230" ht="15.75" x14ac:dyDescent="0.25">
      <c r="A67" t="s">
        <v>427</v>
      </c>
      <c r="B67">
        <v>1.1818680829999999</v>
      </c>
      <c r="C67">
        <v>105.9672545</v>
      </c>
      <c r="D67">
        <v>1734113.7568935</v>
      </c>
      <c r="E67">
        <v>969269.39459418203</v>
      </c>
      <c r="F67">
        <v>389542.90378219303</v>
      </c>
      <c r="G67">
        <v>331515.51390217902</v>
      </c>
      <c r="H67">
        <v>959682.50701088004</v>
      </c>
      <c r="I67">
        <v>123187.75952226001</v>
      </c>
      <c r="J67">
        <f t="shared" si="7"/>
        <v>7790.4047507046807</v>
      </c>
      <c r="K67">
        <f>1/'Bond Portfolio data'!AP139</f>
        <v>0.81833864162332193</v>
      </c>
      <c r="M67">
        <v>521894.6</v>
      </c>
      <c r="N67">
        <v>290032.8</v>
      </c>
      <c r="O67">
        <v>125310.5</v>
      </c>
      <c r="P67">
        <v>94386.1</v>
      </c>
      <c r="Q67">
        <v>68612.7</v>
      </c>
      <c r="R67">
        <v>63848.14</v>
      </c>
      <c r="S67">
        <v>58275.1</v>
      </c>
      <c r="T67">
        <f t="shared" si="8"/>
        <v>0.91271413701323167</v>
      </c>
      <c r="U67">
        <v>106.1615</v>
      </c>
      <c r="V67">
        <v>86.307599999999994</v>
      </c>
      <c r="W67">
        <f t="shared" si="9"/>
        <v>91.271413701323169</v>
      </c>
      <c r="X67">
        <v>483435</v>
      </c>
      <c r="Y67">
        <v>277858</v>
      </c>
      <c r="Z67">
        <v>111627.2</v>
      </c>
      <c r="AA67">
        <v>91964</v>
      </c>
      <c r="AB67">
        <v>254001.9</v>
      </c>
      <c r="AC67">
        <v>25.03</v>
      </c>
      <c r="AD67">
        <v>6067</v>
      </c>
      <c r="AE67">
        <f t="shared" si="42"/>
        <v>1.6726386223461134</v>
      </c>
      <c r="AF67">
        <f t="shared" si="43"/>
        <v>151857.01</v>
      </c>
      <c r="AG67">
        <f>'Bond Portfolio data'!AX139</f>
        <v>109.91</v>
      </c>
      <c r="AI67">
        <v>8.6172571150869306</v>
      </c>
      <c r="AJ67">
        <v>9398.1707931686797</v>
      </c>
      <c r="AK67">
        <v>7.4445484325241198</v>
      </c>
      <c r="AL67">
        <v>7.1123523335309198</v>
      </c>
      <c r="AM67">
        <v>0.75224759178950495</v>
      </c>
      <c r="AN67">
        <v>0.98726263073897402</v>
      </c>
      <c r="AO67">
        <f t="shared" si="56"/>
        <v>-1.1722719792747385</v>
      </c>
      <c r="AP67">
        <v>740.71658197922397</v>
      </c>
      <c r="AQ67">
        <f>'Bond Portfolio data'!BG139/100</f>
        <v>8.2766999999999999</v>
      </c>
      <c r="AR67">
        <v>570.07810784057699</v>
      </c>
      <c r="AS67">
        <f t="shared" si="47"/>
        <v>757.83307791578432</v>
      </c>
      <c r="AU67">
        <v>87.276600000000002</v>
      </c>
      <c r="AV67">
        <v>78.548699999999997</v>
      </c>
      <c r="AW67">
        <v>1500149.92</v>
      </c>
      <c r="AX67">
        <v>990837.75</v>
      </c>
      <c r="AY67">
        <v>258314.98</v>
      </c>
      <c r="AZ67">
        <v>310407.15999999997</v>
      </c>
      <c r="BA67">
        <v>165982</v>
      </c>
      <c r="BB67">
        <v>911.9</v>
      </c>
      <c r="BC67">
        <f t="shared" si="67"/>
        <v>14.001366546601769</v>
      </c>
      <c r="BD67">
        <f>'Bond Portfolio data'!BP139</f>
        <v>0.54990000000000006</v>
      </c>
      <c r="BF67">
        <v>1346952</v>
      </c>
      <c r="BG67">
        <v>713584</v>
      </c>
      <c r="BH67">
        <v>237884</v>
      </c>
      <c r="BI67">
        <v>260168</v>
      </c>
      <c r="BJ67">
        <v>510144</v>
      </c>
      <c r="BK67">
        <v>450316</v>
      </c>
      <c r="BL67">
        <v>91.9</v>
      </c>
      <c r="BM67">
        <v>104.9</v>
      </c>
      <c r="BN67">
        <v>1465928</v>
      </c>
      <c r="BO67">
        <v>744331</v>
      </c>
      <c r="BP67">
        <v>309818</v>
      </c>
      <c r="BQ67">
        <v>286329</v>
      </c>
      <c r="BR67">
        <v>88.03</v>
      </c>
      <c r="BS67">
        <v>96.349000000000004</v>
      </c>
      <c r="BT67">
        <f>'Bond Portfolio data'!BX139</f>
        <v>1.3070999999999999</v>
      </c>
      <c r="BV67">
        <v>897956</v>
      </c>
      <c r="BW67">
        <v>523420</v>
      </c>
      <c r="BX67">
        <v>236760</v>
      </c>
      <c r="BY67">
        <v>157244</v>
      </c>
      <c r="BZ67">
        <v>159924</v>
      </c>
      <c r="CA67">
        <v>187220</v>
      </c>
      <c r="CB67">
        <v>77.838499999999996</v>
      </c>
      <c r="CC67">
        <v>104.99809999999999</v>
      </c>
      <c r="CD67">
        <v>1153625.18</v>
      </c>
      <c r="CE67">
        <v>618308.81999999995</v>
      </c>
      <c r="CF67">
        <v>264027.88</v>
      </c>
      <c r="CG67">
        <v>204233.83</v>
      </c>
      <c r="CH67">
        <v>108116</v>
      </c>
      <c r="CI67">
        <v>84.7</v>
      </c>
      <c r="CJ67">
        <f t="shared" si="44"/>
        <v>1276.4580873671782</v>
      </c>
      <c r="CK67">
        <f>1/'Bond Portfolio data'!CG139</f>
        <v>1.40964195094446</v>
      </c>
      <c r="CM67">
        <v>1799524</v>
      </c>
      <c r="CN67">
        <v>791800</v>
      </c>
      <c r="CO67">
        <v>354460</v>
      </c>
      <c r="CP67">
        <v>371676</v>
      </c>
      <c r="CQ67">
        <v>744688</v>
      </c>
      <c r="CR67">
        <v>507568</v>
      </c>
      <c r="CS67">
        <v>75.250699999999995</v>
      </c>
      <c r="CT67">
        <v>87.450900000000004</v>
      </c>
      <c r="CU67">
        <v>2391371.61</v>
      </c>
      <c r="CV67">
        <v>892529.75</v>
      </c>
      <c r="CW67">
        <v>451057.8</v>
      </c>
      <c r="CX67">
        <v>479183.94</v>
      </c>
      <c r="CY67">
        <v>193311</v>
      </c>
      <c r="CZ67">
        <v>747056.94</v>
      </c>
      <c r="DA67">
        <f t="shared" si="62"/>
        <v>0.25876340831530192</v>
      </c>
      <c r="DB67">
        <v>76.400000000000006</v>
      </c>
      <c r="DC67">
        <v>2279.4899999999998</v>
      </c>
      <c r="DD67">
        <v>830000</v>
      </c>
      <c r="DE67">
        <f>'Bond Portfolio data'!CP139</f>
        <v>6.8655999999999997</v>
      </c>
      <c r="DG67">
        <v>89.158500000000004</v>
      </c>
      <c r="DH67">
        <f t="shared" si="10"/>
        <v>88.491003123966522</v>
      </c>
      <c r="DI67">
        <v>1012604</v>
      </c>
      <c r="DJ67">
        <v>1144301.6399999999</v>
      </c>
      <c r="DK67">
        <v>3170081.62</v>
      </c>
      <c r="DL67">
        <v>1431400.83</v>
      </c>
      <c r="DM67">
        <v>688546.82</v>
      </c>
      <c r="DN67">
        <v>819867.2</v>
      </c>
      <c r="DO67">
        <v>318543.40999999997</v>
      </c>
      <c r="DP67">
        <v>43386.3</v>
      </c>
      <c r="DQ67">
        <f t="shared" si="11"/>
        <v>7342.0275524762419</v>
      </c>
      <c r="DR67">
        <f>'Bond Portfolio data'!CY139</f>
        <v>7.5014000000000003</v>
      </c>
      <c r="DT67">
        <v>490029.97</v>
      </c>
      <c r="DU67">
        <v>285756.58</v>
      </c>
      <c r="DV67">
        <v>120999.8</v>
      </c>
      <c r="DW67">
        <v>55851.85</v>
      </c>
      <c r="DX67">
        <v>251014.71</v>
      </c>
      <c r="DY67">
        <v>210893.83</v>
      </c>
      <c r="DZ67">
        <v>92.860799999999998</v>
      </c>
      <c r="EA67">
        <v>84.173599999999993</v>
      </c>
      <c r="EB67">
        <v>527656.1</v>
      </c>
      <c r="EC67">
        <v>301897.46000000002</v>
      </c>
      <c r="ED67">
        <v>126817.97</v>
      </c>
      <c r="EE67">
        <v>62481.68</v>
      </c>
      <c r="EF67">
        <v>70298.399999999994</v>
      </c>
      <c r="EG67">
        <v>4175.12</v>
      </c>
      <c r="EH67">
        <f t="shared" si="39"/>
        <v>16837.456168924487</v>
      </c>
      <c r="EI67">
        <f>'Bond Portfolio data'!DI139</f>
        <v>1.2565999999999999</v>
      </c>
      <c r="EK67">
        <v>2.1163030300000001</v>
      </c>
      <c r="EL67">
        <v>4.71</v>
      </c>
      <c r="EM67">
        <v>0.1</v>
      </c>
      <c r="EN67">
        <v>2.33</v>
      </c>
      <c r="EO67">
        <v>5.44</v>
      </c>
      <c r="EP67">
        <v>3.33</v>
      </c>
      <c r="EQ67">
        <v>2</v>
      </c>
      <c r="ER67">
        <v>0.31</v>
      </c>
      <c r="ES67" s="42">
        <v>1.99</v>
      </c>
      <c r="ET67" s="1">
        <f t="shared" si="68"/>
        <v>2.0108686412042358</v>
      </c>
      <c r="EV67">
        <v>4.207142545</v>
      </c>
      <c r="EW67">
        <v>5.01</v>
      </c>
      <c r="EX67">
        <v>1.6</v>
      </c>
      <c r="EY67">
        <v>4.66</v>
      </c>
      <c r="EZ67">
        <v>5.57</v>
      </c>
      <c r="FA67">
        <v>5.31</v>
      </c>
      <c r="FB67">
        <v>4.33</v>
      </c>
      <c r="FC67">
        <v>2.75</v>
      </c>
      <c r="FD67">
        <v>4.45</v>
      </c>
      <c r="FE67" s="1">
        <f t="shared" si="69"/>
        <v>3.7404034207196482</v>
      </c>
      <c r="GT67">
        <f t="shared" si="85"/>
        <v>0.55654111889696578</v>
      </c>
      <c r="GU67">
        <f t="shared" si="84"/>
        <v>0.61190023409316507</v>
      </c>
      <c r="GV67">
        <f t="shared" si="91"/>
        <v>0.48712396519520845</v>
      </c>
      <c r="GW67">
        <f t="shared" si="86"/>
        <v>0.18939247977432908</v>
      </c>
      <c r="GX67">
        <f t="shared" si="87"/>
        <v>0.43217207414806114</v>
      </c>
      <c r="GY67">
        <f t="shared" si="88"/>
        <v>0.77075299390914431</v>
      </c>
      <c r="GZ67">
        <f t="shared" si="89"/>
        <v>0.60764981286869302</v>
      </c>
      <c r="HA67">
        <f t="shared" si="72"/>
        <v>-0.9039865593347417</v>
      </c>
      <c r="HB67">
        <f t="shared" si="90"/>
        <v>0.55012257391921249</v>
      </c>
      <c r="HD67">
        <f t="shared" si="73"/>
        <v>0.39607957304086167</v>
      </c>
      <c r="HE67">
        <f t="shared" si="74"/>
        <v>0.43049146387045639</v>
      </c>
      <c r="HF67">
        <f t="shared" si="75"/>
        <v>0.4987747158868871</v>
      </c>
      <c r="HG67">
        <f t="shared" si="76"/>
        <v>0.18994944502469155</v>
      </c>
      <c r="HH67">
        <f t="shared" si="77"/>
        <v>0.32883127086661562</v>
      </c>
      <c r="HI67">
        <f t="shared" si="78"/>
        <v>0.92776798185612086</v>
      </c>
      <c r="HJ67">
        <f t="shared" si="83"/>
        <v>0.38282712576093525</v>
      </c>
      <c r="HK67">
        <f t="shared" si="79"/>
        <v>-0.97693967861247011</v>
      </c>
      <c r="HL67">
        <f t="shared" si="80"/>
        <v>0.52082266395809673</v>
      </c>
      <c r="HN67">
        <f t="shared" si="57"/>
        <v>5.5654111889696578E-3</v>
      </c>
      <c r="HO67">
        <f t="shared" si="46"/>
        <v>6.1190023409316511E-3</v>
      </c>
      <c r="HP67">
        <f t="shared" si="64"/>
        <v>4.8712396519520846E-3</v>
      </c>
      <c r="HQ67">
        <f t="shared" si="58"/>
        <v>1.8939247977432907E-3</v>
      </c>
      <c r="HR67">
        <f t="shared" si="54"/>
        <v>3.2883127086661564E-3</v>
      </c>
      <c r="HS67">
        <f t="shared" si="55"/>
        <v>9.2776798185612089E-3</v>
      </c>
      <c r="HT67">
        <f t="shared" si="59"/>
        <v>6.0764981286869305E-3</v>
      </c>
      <c r="HU67">
        <f t="shared" si="33"/>
        <v>-9.0398655933474174E-3</v>
      </c>
      <c r="HV67">
        <f t="shared" si="60"/>
        <v>0.55012257391921249</v>
      </c>
    </row>
    <row r="68" spans="1:230" ht="15.75" x14ac:dyDescent="0.25">
      <c r="A68" t="s">
        <v>428</v>
      </c>
      <c r="B68">
        <v>1.1880855960000001</v>
      </c>
      <c r="C68">
        <v>106.6260035</v>
      </c>
      <c r="D68">
        <v>1740178.8332801401</v>
      </c>
      <c r="E68">
        <v>977311.260343045</v>
      </c>
      <c r="F68">
        <v>390779.06325121899</v>
      </c>
      <c r="G68">
        <v>331796.244155241</v>
      </c>
      <c r="H68">
        <v>967177.71632557805</v>
      </c>
      <c r="I68">
        <v>123416.46268678999</v>
      </c>
      <c r="J68">
        <f t="shared" si="7"/>
        <v>7836.6993776195868</v>
      </c>
      <c r="K68">
        <f>1/'Bond Portfolio data'!AP140</f>
        <v>0.7714335086030264</v>
      </c>
      <c r="M68">
        <v>520537.1</v>
      </c>
      <c r="N68">
        <v>288347.3</v>
      </c>
      <c r="O68">
        <v>126104.7</v>
      </c>
      <c r="P68">
        <v>94899.8</v>
      </c>
      <c r="Q68">
        <v>69448.5</v>
      </c>
      <c r="R68">
        <v>65686.94</v>
      </c>
      <c r="S68">
        <v>59839.4</v>
      </c>
      <c r="T68">
        <f t="shared" si="8"/>
        <v>0.91097865115957599</v>
      </c>
      <c r="U68">
        <v>106.29859999999999</v>
      </c>
      <c r="V68">
        <v>86.135199999999998</v>
      </c>
      <c r="W68">
        <f t="shared" si="9"/>
        <v>91.097865115957603</v>
      </c>
      <c r="X68">
        <v>481539.4</v>
      </c>
      <c r="Y68">
        <v>275746.3</v>
      </c>
      <c r="Z68">
        <v>112330.1</v>
      </c>
      <c r="AA68">
        <v>91897.1</v>
      </c>
      <c r="AB68">
        <v>253798.3</v>
      </c>
      <c r="AC68">
        <v>25.08</v>
      </c>
      <c r="AD68">
        <v>6068</v>
      </c>
      <c r="AE68">
        <f t="shared" si="42"/>
        <v>1.6676910747835012</v>
      </c>
      <c r="AF68">
        <f t="shared" si="43"/>
        <v>152185.44</v>
      </c>
      <c r="AG68">
        <f>'Bond Portfolio data'!AX140</f>
        <v>105.89</v>
      </c>
      <c r="AI68">
        <v>8.6403400619261603</v>
      </c>
      <c r="AJ68">
        <v>9571.8009389681902</v>
      </c>
      <c r="AK68">
        <v>7.4863873578333697</v>
      </c>
      <c r="AL68">
        <v>7.0868372843329803</v>
      </c>
      <c r="AM68">
        <v>0.76259622021173501</v>
      </c>
      <c r="AN68">
        <v>0.98868745530440405</v>
      </c>
      <c r="AO68">
        <f t="shared" si="56"/>
        <v>-2.7073523179650385</v>
      </c>
      <c r="AP68">
        <v>742.01387547838203</v>
      </c>
      <c r="AQ68">
        <f>'Bond Portfolio data'!BG140/100</f>
        <v>8.2765000000000004</v>
      </c>
      <c r="AR68">
        <v>590.86127043013505</v>
      </c>
      <c r="AS68">
        <f t="shared" si="47"/>
        <v>774.80225415500001</v>
      </c>
      <c r="AU68">
        <v>87.932400000000001</v>
      </c>
      <c r="AV68">
        <v>79.393000000000001</v>
      </c>
      <c r="AW68">
        <v>1509214.48</v>
      </c>
      <c r="AX68">
        <v>996975.82</v>
      </c>
      <c r="AY68">
        <v>257337.5</v>
      </c>
      <c r="AZ68">
        <v>313524.61</v>
      </c>
      <c r="BA68">
        <v>168588</v>
      </c>
      <c r="BB68">
        <v>923</v>
      </c>
      <c r="BC68">
        <f t="shared" si="67"/>
        <v>14.05017084757063</v>
      </c>
      <c r="BD68">
        <f>'Bond Portfolio data'!BP140</f>
        <v>0.53669999999999995</v>
      </c>
      <c r="BF68">
        <v>1362528</v>
      </c>
      <c r="BG68">
        <v>721156</v>
      </c>
      <c r="BH68">
        <v>241376</v>
      </c>
      <c r="BI68">
        <v>263032</v>
      </c>
      <c r="BJ68">
        <v>494104</v>
      </c>
      <c r="BK68">
        <v>443140</v>
      </c>
      <c r="BL68">
        <v>92.3</v>
      </c>
      <c r="BM68">
        <v>102.1</v>
      </c>
      <c r="BN68">
        <v>1476452</v>
      </c>
      <c r="BO68">
        <v>750377</v>
      </c>
      <c r="BP68">
        <v>315116</v>
      </c>
      <c r="BQ68">
        <v>287875</v>
      </c>
      <c r="BR68">
        <v>88.370999999999995</v>
      </c>
      <c r="BS68">
        <v>96.793000000000006</v>
      </c>
      <c r="BT68">
        <f>'Bond Portfolio data'!BX140</f>
        <v>1.2202</v>
      </c>
      <c r="BV68">
        <v>913704</v>
      </c>
      <c r="BW68">
        <v>531280</v>
      </c>
      <c r="BX68">
        <v>248804</v>
      </c>
      <c r="BY68">
        <v>160584</v>
      </c>
      <c r="BZ68">
        <v>162056</v>
      </c>
      <c r="CA68">
        <v>190820</v>
      </c>
      <c r="CB68">
        <v>78.595299999999995</v>
      </c>
      <c r="CC68">
        <v>103.3871</v>
      </c>
      <c r="CD68">
        <v>1162553.18</v>
      </c>
      <c r="CE68">
        <v>624297</v>
      </c>
      <c r="CF68">
        <v>274541.17</v>
      </c>
      <c r="CG68">
        <v>205367.04000000001</v>
      </c>
      <c r="CH68">
        <v>110436</v>
      </c>
      <c r="CI68">
        <v>85.8</v>
      </c>
      <c r="CJ68">
        <f t="shared" si="44"/>
        <v>1287.1328671328672</v>
      </c>
      <c r="CK68">
        <f>1/'Bond Portfolio data'!CG140</f>
        <v>1.3217023526301876</v>
      </c>
      <c r="CM68">
        <v>1860664</v>
      </c>
      <c r="CN68">
        <v>803560</v>
      </c>
      <c r="CO68">
        <v>385168</v>
      </c>
      <c r="CP68">
        <v>382856</v>
      </c>
      <c r="CQ68">
        <v>764876</v>
      </c>
      <c r="CR68">
        <v>520120</v>
      </c>
      <c r="CS68">
        <v>77.050399999999996</v>
      </c>
      <c r="CT68">
        <v>89.504400000000004</v>
      </c>
      <c r="CU68">
        <v>2414867.31</v>
      </c>
      <c r="CV68">
        <v>896672.01</v>
      </c>
      <c r="CW68">
        <v>484319.61</v>
      </c>
      <c r="CX68">
        <v>485527.52</v>
      </c>
      <c r="CY68">
        <v>197407</v>
      </c>
      <c r="CZ68">
        <v>763119.93</v>
      </c>
      <c r="DA68">
        <f t="shared" si="62"/>
        <v>0.25868411011097558</v>
      </c>
      <c r="DB68">
        <v>77.2</v>
      </c>
      <c r="DC68">
        <v>2279.91</v>
      </c>
      <c r="DD68">
        <v>832000</v>
      </c>
      <c r="DE68">
        <f>'Bond Portfolio data'!CP140</f>
        <v>6.3316999999999997</v>
      </c>
      <c r="DG68">
        <v>88.736999999999995</v>
      </c>
      <c r="DH68">
        <f t="shared" si="10"/>
        <v>88.181900980479597</v>
      </c>
      <c r="DI68">
        <v>1033356</v>
      </c>
      <c r="DJ68">
        <v>1171845.9099999999</v>
      </c>
      <c r="DK68">
        <v>3195684.58</v>
      </c>
      <c r="DL68">
        <v>1439688.73</v>
      </c>
      <c r="DM68">
        <v>706105.72</v>
      </c>
      <c r="DN68">
        <v>818762.34</v>
      </c>
      <c r="DO68">
        <v>319015.57</v>
      </c>
      <c r="DP68">
        <v>43294.16</v>
      </c>
      <c r="DQ68">
        <f t="shared" si="11"/>
        <v>7368.5589465184212</v>
      </c>
      <c r="DR68">
        <f>'Bond Portfolio data'!CY140</f>
        <v>6.9710000000000001</v>
      </c>
      <c r="DT68">
        <v>491732.85</v>
      </c>
      <c r="DU68">
        <v>286301.43</v>
      </c>
      <c r="DV68">
        <v>121133.23</v>
      </c>
      <c r="DW68">
        <v>56199.03</v>
      </c>
      <c r="DX68">
        <v>252734.07999999999</v>
      </c>
      <c r="DY68">
        <v>214187.08</v>
      </c>
      <c r="DZ68">
        <v>92.930599999999998</v>
      </c>
      <c r="EA68">
        <v>84.881399999999999</v>
      </c>
      <c r="EB68">
        <v>529143.80000000005</v>
      </c>
      <c r="EC68">
        <v>301150.14</v>
      </c>
      <c r="ED68">
        <v>126736.99</v>
      </c>
      <c r="EE68">
        <v>62678.06</v>
      </c>
      <c r="EF68">
        <v>70851.05</v>
      </c>
      <c r="EG68">
        <v>4180.87</v>
      </c>
      <c r="EH68">
        <f t="shared" si="39"/>
        <v>16946.484822536939</v>
      </c>
      <c r="EI68">
        <f>'Bond Portfolio data'!DI140</f>
        <v>1.1845000000000001</v>
      </c>
      <c r="EK68">
        <v>2.1640000000000001</v>
      </c>
      <c r="EL68">
        <v>4.67</v>
      </c>
      <c r="EM68">
        <v>0.1</v>
      </c>
      <c r="EN68">
        <v>2.75</v>
      </c>
      <c r="EO68">
        <v>5.42</v>
      </c>
      <c r="EP68">
        <v>3.33</v>
      </c>
      <c r="EQ68">
        <v>1.99</v>
      </c>
      <c r="ER68">
        <v>0.53</v>
      </c>
      <c r="ES68" s="42">
        <v>1.99</v>
      </c>
      <c r="ET68" s="1">
        <f t="shared" si="68"/>
        <v>2.0509157345019382</v>
      </c>
      <c r="EV68">
        <v>3.8414225759999998</v>
      </c>
      <c r="EW68">
        <v>4.66</v>
      </c>
      <c r="EX68">
        <v>1.44</v>
      </c>
      <c r="EY68">
        <v>4.45</v>
      </c>
      <c r="EZ68">
        <v>5.34</v>
      </c>
      <c r="FA68">
        <v>5.58</v>
      </c>
      <c r="FB68">
        <v>4.0599999999999996</v>
      </c>
      <c r="FC68">
        <v>2.38</v>
      </c>
      <c r="FD68">
        <v>4.09</v>
      </c>
      <c r="FE68" s="1">
        <f t="shared" si="69"/>
        <v>3.4878496174171794</v>
      </c>
      <c r="GT68">
        <f t="shared" si="85"/>
        <v>0.3729850222646659</v>
      </c>
      <c r="GU68">
        <f t="shared" si="84"/>
        <v>0.62695388077482517</v>
      </c>
      <c r="GV68">
        <f t="shared" si="91"/>
        <v>0.37746992954597597</v>
      </c>
      <c r="GW68">
        <f t="shared" si="86"/>
        <v>0.32573260165114948</v>
      </c>
      <c r="GX68">
        <f t="shared" si="87"/>
        <v>0.51172936674008063</v>
      </c>
      <c r="GY68">
        <f t="shared" si="88"/>
        <v>7.5218227801689208E-3</v>
      </c>
      <c r="GZ68">
        <f t="shared" si="89"/>
        <v>0.42218008204965901</v>
      </c>
      <c r="HA68">
        <f t="shared" si="72"/>
        <v>-4.6733492681832427</v>
      </c>
      <c r="HB68">
        <f t="shared" si="90"/>
        <v>0.34094031533126407</v>
      </c>
      <c r="HD68">
        <f t="shared" si="73"/>
        <v>0.21659350522666596</v>
      </c>
      <c r="HE68">
        <f t="shared" si="74"/>
        <v>0.33951924303761388</v>
      </c>
      <c r="HF68">
        <f t="shared" si="75"/>
        <v>0.61415909052598894</v>
      </c>
      <c r="HG68">
        <f t="shared" si="76"/>
        <v>0.33791427546299618</v>
      </c>
      <c r="HH68">
        <f t="shared" si="77"/>
        <v>0.44267046345281746</v>
      </c>
      <c r="HI68">
        <f t="shared" si="78"/>
        <v>0.22690960027649329</v>
      </c>
      <c r="HJ68">
        <f t="shared" si="83"/>
        <v>0.30836386943253008</v>
      </c>
      <c r="HK68">
        <f t="shared" si="79"/>
        <v>-5.0508052814006144</v>
      </c>
      <c r="HL68">
        <f t="shared" si="80"/>
        <v>0.18954126497759941</v>
      </c>
      <c r="HN68">
        <f t="shared" si="57"/>
        <v>3.7298502226466592E-3</v>
      </c>
      <c r="HO68">
        <f t="shared" si="46"/>
        <v>6.2695388077482518E-3</v>
      </c>
      <c r="HP68">
        <f t="shared" si="64"/>
        <v>3.7746992954597598E-3</v>
      </c>
      <c r="HQ68">
        <f t="shared" si="58"/>
        <v>3.2573260165114949E-3</v>
      </c>
      <c r="HR68">
        <f t="shared" si="54"/>
        <v>4.4267046345281749E-3</v>
      </c>
      <c r="HS68">
        <f t="shared" si="55"/>
        <v>2.2690960027649328E-3</v>
      </c>
      <c r="HT68">
        <f t="shared" si="59"/>
        <v>4.2218008204965903E-3</v>
      </c>
      <c r="HU68">
        <f t="shared" si="33"/>
        <v>-4.6733492681832425E-2</v>
      </c>
      <c r="HV68">
        <f t="shared" si="60"/>
        <v>0.34094031533126407</v>
      </c>
    </row>
    <row r="69" spans="1:230" ht="15.75" x14ac:dyDescent="0.25">
      <c r="A69" t="s">
        <v>429</v>
      </c>
      <c r="B69">
        <v>1.193383777</v>
      </c>
      <c r="C69">
        <v>107.17583379999999</v>
      </c>
      <c r="D69">
        <v>1743769.9969220799</v>
      </c>
      <c r="E69">
        <v>980350.46469978103</v>
      </c>
      <c r="F69">
        <v>391474.16882221401</v>
      </c>
      <c r="G69">
        <v>333207.99127170799</v>
      </c>
      <c r="H69">
        <v>974221.53204623505</v>
      </c>
      <c r="I69">
        <v>123764.33150555</v>
      </c>
      <c r="J69">
        <f t="shared" si="7"/>
        <v>7871.5856191777493</v>
      </c>
      <c r="K69">
        <f>1/'Bond Portfolio data'!AP141</f>
        <v>0.76269505926140613</v>
      </c>
      <c r="M69">
        <v>520930</v>
      </c>
      <c r="N69">
        <v>288799.59999999998</v>
      </c>
      <c r="O69">
        <v>127732.3</v>
      </c>
      <c r="P69">
        <v>94642.2</v>
      </c>
      <c r="Q69">
        <v>68187</v>
      </c>
      <c r="R69">
        <v>65421.71</v>
      </c>
      <c r="S69">
        <v>59877.3</v>
      </c>
      <c r="T69">
        <f t="shared" si="8"/>
        <v>0.91525122165103912</v>
      </c>
      <c r="U69">
        <v>105.8074</v>
      </c>
      <c r="V69">
        <v>86.527900000000002</v>
      </c>
      <c r="W69">
        <f t="shared" si="9"/>
        <v>91.525122165103909</v>
      </c>
      <c r="X69">
        <v>484122.9</v>
      </c>
      <c r="Y69">
        <v>276901.7</v>
      </c>
      <c r="Z69">
        <v>112011.7</v>
      </c>
      <c r="AA69">
        <v>92795.3</v>
      </c>
      <c r="AB69">
        <v>254641</v>
      </c>
      <c r="AC69">
        <v>25.03</v>
      </c>
      <c r="AD69">
        <v>6080</v>
      </c>
      <c r="AE69">
        <f t="shared" si="42"/>
        <v>1.6732618226549194</v>
      </c>
      <c r="AF69">
        <f t="shared" si="43"/>
        <v>152182.39999999999</v>
      </c>
      <c r="AG69">
        <f>'Bond Portfolio data'!AX141</f>
        <v>104.71</v>
      </c>
      <c r="AI69">
        <v>8.6784424277318006</v>
      </c>
      <c r="AJ69">
        <v>9873.1593155559895</v>
      </c>
      <c r="AK69">
        <v>7.5130009062395402</v>
      </c>
      <c r="AL69">
        <v>7.1692369786116803</v>
      </c>
      <c r="AM69">
        <v>0.76276417825734499</v>
      </c>
      <c r="AN69">
        <v>0.99288762559970101</v>
      </c>
      <c r="AO69">
        <f t="shared" si="56"/>
        <v>1.3616919202812854</v>
      </c>
      <c r="AP69">
        <v>743.19067165193201</v>
      </c>
      <c r="AQ69">
        <f>'Bond Portfolio data'!BG141/100</f>
        <v>8.2765000000000004</v>
      </c>
      <c r="AR69">
        <v>608.40186042074401</v>
      </c>
      <c r="AS69">
        <f t="shared" si="47"/>
        <v>797.62773051394993</v>
      </c>
      <c r="AU69">
        <v>88.353899999999996</v>
      </c>
      <c r="AV69">
        <v>79.752600000000001</v>
      </c>
      <c r="AW69">
        <v>1517926.61</v>
      </c>
      <c r="AX69">
        <v>1006269.99</v>
      </c>
      <c r="AY69">
        <v>263964.73</v>
      </c>
      <c r="AZ69">
        <v>312820.40999999997</v>
      </c>
      <c r="BA69">
        <v>168496</v>
      </c>
      <c r="BB69">
        <v>923.8</v>
      </c>
      <c r="BC69">
        <f t="shared" ref="BC69:BC100" si="92">BA69/BB69/52*4</f>
        <v>14.030342898063186</v>
      </c>
      <c r="BD69">
        <f>'Bond Portfolio data'!BP141</f>
        <v>0.52900000000000003</v>
      </c>
      <c r="BF69">
        <v>1375720</v>
      </c>
      <c r="BG69">
        <v>734944</v>
      </c>
      <c r="BH69">
        <v>248108</v>
      </c>
      <c r="BI69">
        <v>265640</v>
      </c>
      <c r="BJ69">
        <v>498764</v>
      </c>
      <c r="BK69">
        <v>456756</v>
      </c>
      <c r="BL69">
        <v>92.9</v>
      </c>
      <c r="BM69">
        <v>101.8</v>
      </c>
      <c r="BN69">
        <v>1481487</v>
      </c>
      <c r="BO69">
        <v>760853</v>
      </c>
      <c r="BP69">
        <v>323672</v>
      </c>
      <c r="BQ69">
        <v>286338</v>
      </c>
      <c r="BR69">
        <v>89.32</v>
      </c>
      <c r="BS69">
        <v>96.869</v>
      </c>
      <c r="BT69">
        <f>'Bond Portfolio data'!BX141</f>
        <v>1.2264999999999999</v>
      </c>
      <c r="BV69">
        <v>931252</v>
      </c>
      <c r="BW69">
        <v>534184</v>
      </c>
      <c r="BX69">
        <v>248792</v>
      </c>
      <c r="BY69">
        <v>163940</v>
      </c>
      <c r="BZ69">
        <v>164484</v>
      </c>
      <c r="CA69">
        <v>190496</v>
      </c>
      <c r="CB69">
        <v>79.456000000000003</v>
      </c>
      <c r="CC69">
        <v>100.7893</v>
      </c>
      <c r="CD69">
        <v>1172020.42</v>
      </c>
      <c r="CE69">
        <v>624607.98</v>
      </c>
      <c r="CF69">
        <v>273539.18</v>
      </c>
      <c r="CG69">
        <v>207695.79</v>
      </c>
      <c r="CH69">
        <v>112325</v>
      </c>
      <c r="CI69">
        <v>86.9</v>
      </c>
      <c r="CJ69">
        <f t="shared" si="44"/>
        <v>1292.5776754890678</v>
      </c>
      <c r="CK69">
        <f>1/'Bond Portfolio data'!CG141</f>
        <v>1.2868356710848023</v>
      </c>
      <c r="CM69">
        <v>1882444</v>
      </c>
      <c r="CN69">
        <v>807496</v>
      </c>
      <c r="CO69">
        <v>386020</v>
      </c>
      <c r="CP69">
        <v>372908</v>
      </c>
      <c r="CQ69">
        <v>789496</v>
      </c>
      <c r="CR69">
        <v>511844</v>
      </c>
      <c r="CS69">
        <v>76.6815</v>
      </c>
      <c r="CT69">
        <v>87.569699999999997</v>
      </c>
      <c r="CU69">
        <v>2454886.4500000002</v>
      </c>
      <c r="CV69">
        <v>916895.55</v>
      </c>
      <c r="CW69">
        <v>470535.6</v>
      </c>
      <c r="CX69">
        <v>483770.15</v>
      </c>
      <c r="CY69">
        <v>197661</v>
      </c>
      <c r="CZ69">
        <v>711723.53</v>
      </c>
      <c r="DA69">
        <f t="shared" si="62"/>
        <v>0.27772160349960606</v>
      </c>
      <c r="DB69">
        <v>78.3</v>
      </c>
      <c r="DC69">
        <v>2278.5700000000002</v>
      </c>
      <c r="DD69">
        <v>834000</v>
      </c>
      <c r="DE69">
        <f>'Bond Portfolio data'!CP141</f>
        <v>6.2839</v>
      </c>
      <c r="DG69">
        <v>88.722099999999998</v>
      </c>
      <c r="DH69">
        <f t="shared" si="10"/>
        <v>89.11071681665841</v>
      </c>
      <c r="DI69">
        <v>1045252</v>
      </c>
      <c r="DJ69">
        <v>1172981.25</v>
      </c>
      <c r="DK69">
        <v>3201439.56</v>
      </c>
      <c r="DL69">
        <v>1447481.72</v>
      </c>
      <c r="DM69">
        <v>698207.82</v>
      </c>
      <c r="DN69">
        <v>823585.15</v>
      </c>
      <c r="DO69">
        <v>321774.09000000003</v>
      </c>
      <c r="DP69">
        <v>43347.39</v>
      </c>
      <c r="DQ69">
        <f t="shared" si="11"/>
        <v>7423.147968078355</v>
      </c>
      <c r="DR69">
        <f>'Bond Portfolio data'!CY141</f>
        <v>6.9124999999999996</v>
      </c>
      <c r="DT69">
        <v>497944.01</v>
      </c>
      <c r="DU69">
        <v>288402.33</v>
      </c>
      <c r="DV69">
        <v>120636.25</v>
      </c>
      <c r="DW69">
        <v>57049.75</v>
      </c>
      <c r="DX69">
        <v>267001.83</v>
      </c>
      <c r="DY69">
        <v>224634.05</v>
      </c>
      <c r="DZ69">
        <v>93.0779</v>
      </c>
      <c r="EA69">
        <v>84.729100000000003</v>
      </c>
      <c r="EB69">
        <v>535020.31999999995</v>
      </c>
      <c r="EC69">
        <v>302834.46000000002</v>
      </c>
      <c r="ED69">
        <v>125889.24</v>
      </c>
      <c r="EE69">
        <v>63567.48</v>
      </c>
      <c r="EF69">
        <v>71416.92</v>
      </c>
      <c r="EG69">
        <v>4186.21</v>
      </c>
      <c r="EH69">
        <f t="shared" si="39"/>
        <v>17060.042377233822</v>
      </c>
      <c r="EI69">
        <f>'Bond Portfolio data'!DI141</f>
        <v>1.1803999999999999</v>
      </c>
      <c r="EK69">
        <v>2.140354839</v>
      </c>
      <c r="EL69">
        <v>4.71</v>
      </c>
      <c r="EM69">
        <v>0.1</v>
      </c>
      <c r="EN69">
        <v>2.75</v>
      </c>
      <c r="EO69">
        <v>5.62</v>
      </c>
      <c r="EP69">
        <v>3.33</v>
      </c>
      <c r="EQ69">
        <v>1.97</v>
      </c>
      <c r="ER69">
        <v>0.66</v>
      </c>
      <c r="ES69" s="42">
        <v>1.98</v>
      </c>
      <c r="ET69" s="1">
        <f t="shared" ref="ET69:ET100" si="93">$GF$39*EK69+$GG$39*EM69+$GH$39*EP69+$GI$39*EL69+$GJ$39*EN69+$GK$39*EO69+$GL$39*EQ69+$GM$39*ES69+$GN$39*ER69</f>
        <v>2.0515384757659816</v>
      </c>
      <c r="EV69">
        <v>3.674182922</v>
      </c>
      <c r="EW69">
        <v>4.6399999999999997</v>
      </c>
      <c r="EX69">
        <v>1.35</v>
      </c>
      <c r="EY69">
        <v>4.28</v>
      </c>
      <c r="EZ69">
        <v>5.47</v>
      </c>
      <c r="FA69">
        <v>5.58</v>
      </c>
      <c r="FB69">
        <v>3.9</v>
      </c>
      <c r="FC69">
        <v>2.36</v>
      </c>
      <c r="FD69">
        <v>3.82</v>
      </c>
      <c r="FE69" s="1">
        <f t="shared" ref="FE69:FE100" si="94">$GF$39*EV69+$GG$39*EX69+$GH$39*FA69+$GI$39*EW69+$GJ$39*EY69+$GK$39*EZ69+$GL$39*FB69+$GM$39*FD69+$GN$39*FC69</f>
        <v>3.3761987268705456</v>
      </c>
      <c r="GT69">
        <f t="shared" si="85"/>
        <v>0.65022009096116617</v>
      </c>
      <c r="GU69">
        <f t="shared" si="84"/>
        <v>0.64552545561529451</v>
      </c>
      <c r="GV69">
        <f t="shared" si="91"/>
        <v>0.9213678714529312</v>
      </c>
      <c r="GW69">
        <f t="shared" si="86"/>
        <v>0.18921589937404723</v>
      </c>
      <c r="GX69">
        <f t="shared" si="87"/>
        <v>0.18847233469480074</v>
      </c>
      <c r="GY69">
        <f t="shared" si="88"/>
        <v>0.40728254943820202</v>
      </c>
      <c r="GZ69">
        <f t="shared" si="89"/>
        <v>0.66741444296667007</v>
      </c>
      <c r="HA69">
        <f t="shared" si="72"/>
        <v>-1.0222319507253259</v>
      </c>
      <c r="HB69">
        <f t="shared" si="90"/>
        <v>0.67373776332343727</v>
      </c>
      <c r="HD69">
        <f t="shared" si="73"/>
        <v>0.39486055730874653</v>
      </c>
      <c r="HE69">
        <f t="shared" si="74"/>
        <v>0.48262717537828703</v>
      </c>
      <c r="HF69">
        <f t="shared" si="75"/>
        <v>0.32995491946880906</v>
      </c>
      <c r="HG69">
        <f t="shared" si="76"/>
        <v>0.19170052068812665</v>
      </c>
      <c r="HH69">
        <f t="shared" si="77"/>
        <v>0.201923106064403</v>
      </c>
      <c r="HI69">
        <f t="shared" si="78"/>
        <v>0.33015715067719148</v>
      </c>
      <c r="HJ69">
        <f t="shared" si="83"/>
        <v>0.47085022995974385</v>
      </c>
      <c r="HK69">
        <f t="shared" si="79"/>
        <v>-1.1048380621430001</v>
      </c>
      <c r="HL69">
        <f t="shared" si="80"/>
        <v>0.49355857632172473</v>
      </c>
      <c r="HN69">
        <f t="shared" si="57"/>
        <v>6.5022009096116617E-3</v>
      </c>
      <c r="HO69">
        <f t="shared" si="46"/>
        <v>6.4552545561529454E-3</v>
      </c>
      <c r="HP69">
        <f t="shared" si="64"/>
        <v>9.2136787145293119E-3</v>
      </c>
      <c r="HQ69">
        <f t="shared" si="58"/>
        <v>1.8921589937404724E-3</v>
      </c>
      <c r="HR69">
        <f t="shared" si="54"/>
        <v>2.01923106064403E-3</v>
      </c>
      <c r="HS69">
        <f t="shared" si="55"/>
        <v>3.3015715067719149E-3</v>
      </c>
      <c r="HT69">
        <f t="shared" si="59"/>
        <v>6.6741444296667006E-3</v>
      </c>
      <c r="HU69">
        <f t="shared" si="33"/>
        <v>-1.0222319507253259E-2</v>
      </c>
      <c r="HV69">
        <f t="shared" si="60"/>
        <v>0.67373776332343727</v>
      </c>
    </row>
    <row r="70" spans="1:230" ht="15.75" x14ac:dyDescent="0.25">
      <c r="A70" t="s">
        <v>430</v>
      </c>
      <c r="B70">
        <v>1.1987927140000001</v>
      </c>
      <c r="C70">
        <v>108.18488360000001</v>
      </c>
      <c r="D70">
        <v>1755401.76870601</v>
      </c>
      <c r="E70">
        <v>985575.31789391697</v>
      </c>
      <c r="F70">
        <v>398983.13885563402</v>
      </c>
      <c r="G70">
        <v>335209.95128625998</v>
      </c>
      <c r="H70">
        <v>983690.61991916201</v>
      </c>
      <c r="I70">
        <v>124161.8790842</v>
      </c>
      <c r="J70">
        <f t="shared" ref="J70:J112" si="95">H70/I70*1000</f>
        <v>7922.6460422049122</v>
      </c>
      <c r="K70">
        <f>1/'Bond Portfolio data'!AP142</f>
        <v>0.79371882669308158</v>
      </c>
      <c r="M70">
        <v>523397.4</v>
      </c>
      <c r="N70">
        <v>290998.2</v>
      </c>
      <c r="O70">
        <v>128459</v>
      </c>
      <c r="P70">
        <v>94850.3</v>
      </c>
      <c r="Q70">
        <v>71436</v>
      </c>
      <c r="R70">
        <v>66548.52</v>
      </c>
      <c r="S70">
        <v>63396.1</v>
      </c>
      <c r="T70">
        <f t="shared" ref="T70:T112" si="96">S70/R70</f>
        <v>0.95262975044373632</v>
      </c>
      <c r="U70">
        <v>105.3754</v>
      </c>
      <c r="V70">
        <v>90.08</v>
      </c>
      <c r="W70">
        <f t="shared" ref="W70:W112" si="97">S70/R70*100</f>
        <v>95.262975044373633</v>
      </c>
      <c r="X70">
        <v>488430.9</v>
      </c>
      <c r="Y70">
        <v>279314.40000000002</v>
      </c>
      <c r="Z70">
        <v>112901.6</v>
      </c>
      <c r="AA70">
        <v>92425.8</v>
      </c>
      <c r="AB70">
        <v>256119.3</v>
      </c>
      <c r="AC70">
        <v>25.01</v>
      </c>
      <c r="AD70">
        <v>6095</v>
      </c>
      <c r="AE70">
        <f t="shared" si="42"/>
        <v>1.6801764937995267</v>
      </c>
      <c r="AF70">
        <f t="shared" si="43"/>
        <v>152435.95000000001</v>
      </c>
      <c r="AG70">
        <f>'Bond Portfolio data'!AX142</f>
        <v>107.63</v>
      </c>
      <c r="AI70">
        <v>8.6998994149931796</v>
      </c>
      <c r="AJ70">
        <v>10289.4906973414</v>
      </c>
      <c r="AK70">
        <v>7.5350239757597697</v>
      </c>
      <c r="AL70">
        <v>7.1583117585000897</v>
      </c>
      <c r="AM70">
        <v>0.77144584897329604</v>
      </c>
      <c r="AN70">
        <v>0.99596354357959005</v>
      </c>
      <c r="AO70">
        <f t="shared" si="56"/>
        <v>-1.609711600276043</v>
      </c>
      <c r="AP70">
        <v>744.23555640716597</v>
      </c>
      <c r="AQ70">
        <f>'Bond Portfolio data'!BG142/100</f>
        <v>8.2765000000000004</v>
      </c>
      <c r="AR70">
        <v>635.56478499254797</v>
      </c>
      <c r="AS70">
        <f t="shared" si="47"/>
        <v>823.86182495947082</v>
      </c>
      <c r="AU70">
        <v>89.615600000000001</v>
      </c>
      <c r="AV70">
        <v>80.319400000000002</v>
      </c>
      <c r="AW70">
        <v>1534286.01</v>
      </c>
      <c r="AX70">
        <v>1010848.54</v>
      </c>
      <c r="AY70">
        <v>269750.34999999998</v>
      </c>
      <c r="AZ70">
        <v>317243.39</v>
      </c>
      <c r="BA70">
        <v>171508</v>
      </c>
      <c r="BB70">
        <v>922.9</v>
      </c>
      <c r="BC70">
        <f t="shared" si="92"/>
        <v>14.29507322236762</v>
      </c>
      <c r="BD70">
        <f>'Bond Portfolio data'!BP142</f>
        <v>0.53910000000000002</v>
      </c>
      <c r="BF70">
        <v>1394868</v>
      </c>
      <c r="BG70">
        <v>745104</v>
      </c>
      <c r="BH70">
        <v>256120</v>
      </c>
      <c r="BI70">
        <v>269332</v>
      </c>
      <c r="BJ70">
        <v>508536</v>
      </c>
      <c r="BK70">
        <v>464844</v>
      </c>
      <c r="BL70">
        <v>93.5</v>
      </c>
      <c r="BM70">
        <v>104.3</v>
      </c>
      <c r="BN70">
        <v>1492034</v>
      </c>
      <c r="BO70">
        <v>767422</v>
      </c>
      <c r="BP70">
        <v>331471</v>
      </c>
      <c r="BQ70">
        <v>287350</v>
      </c>
      <c r="BR70">
        <v>90.174000000000007</v>
      </c>
      <c r="BS70">
        <v>97.188000000000002</v>
      </c>
      <c r="BT70">
        <f>'Bond Portfolio data'!BX142</f>
        <v>1.2441</v>
      </c>
      <c r="BV70">
        <v>948484</v>
      </c>
      <c r="BW70">
        <v>544120</v>
      </c>
      <c r="BX70">
        <v>263204</v>
      </c>
      <c r="BY70">
        <v>163412</v>
      </c>
      <c r="BZ70">
        <v>180780</v>
      </c>
      <c r="CA70">
        <v>198504</v>
      </c>
      <c r="CB70">
        <v>80.486699999999999</v>
      </c>
      <c r="CC70">
        <v>102.41759999999999</v>
      </c>
      <c r="CD70">
        <v>1178415.46</v>
      </c>
      <c r="CE70">
        <v>633080.39</v>
      </c>
      <c r="CF70">
        <v>288982.71999999997</v>
      </c>
      <c r="CG70">
        <v>207629.78</v>
      </c>
      <c r="CH70">
        <v>113793</v>
      </c>
      <c r="CI70">
        <v>87.4</v>
      </c>
      <c r="CJ70">
        <f t="shared" si="44"/>
        <v>1301.9794050343248</v>
      </c>
      <c r="CK70">
        <f>1/'Bond Portfolio data'!CG142</f>
        <v>1.3014055179593962</v>
      </c>
      <c r="CM70">
        <v>1958400</v>
      </c>
      <c r="CN70">
        <v>832932</v>
      </c>
      <c r="CO70">
        <v>397072</v>
      </c>
      <c r="CP70">
        <v>395252</v>
      </c>
      <c r="CQ70">
        <v>845224</v>
      </c>
      <c r="CR70">
        <v>538092</v>
      </c>
      <c r="CS70">
        <v>79.359399999999994</v>
      </c>
      <c r="CT70">
        <v>89.792000000000002</v>
      </c>
      <c r="CU70">
        <v>2467759.9300000002</v>
      </c>
      <c r="CV70">
        <v>929723.8</v>
      </c>
      <c r="CW70">
        <v>492927.14</v>
      </c>
      <c r="CX70">
        <v>499231.55</v>
      </c>
      <c r="CY70">
        <v>204737</v>
      </c>
      <c r="CZ70">
        <v>806055.48</v>
      </c>
      <c r="DA70">
        <f t="shared" si="62"/>
        <v>0.2539986453537913</v>
      </c>
      <c r="DB70">
        <v>79.2</v>
      </c>
      <c r="DC70">
        <v>2279.37</v>
      </c>
      <c r="DD70">
        <v>838000</v>
      </c>
      <c r="DE70">
        <f>'Bond Portfolio data'!CP142</f>
        <v>6.3918999999999997</v>
      </c>
      <c r="DG70">
        <v>89.116299999999995</v>
      </c>
      <c r="DH70">
        <f t="shared" ref="DH70:DH112" si="98">DI70/DJ70*100</f>
        <v>90.81828060869465</v>
      </c>
      <c r="DI70">
        <v>1096660</v>
      </c>
      <c r="DJ70">
        <v>1207532.22</v>
      </c>
      <c r="DK70">
        <v>3232588.77</v>
      </c>
      <c r="DL70">
        <v>1457437.1</v>
      </c>
      <c r="DM70">
        <v>712426.31</v>
      </c>
      <c r="DN70">
        <v>825682.63</v>
      </c>
      <c r="DO70">
        <v>325030.83</v>
      </c>
      <c r="DP70">
        <v>43407.02</v>
      </c>
      <c r="DQ70">
        <f t="shared" ref="DQ70:DQ112" si="99">DO70/DP70*1000</f>
        <v>7487.9784421966779</v>
      </c>
      <c r="DR70">
        <f>'Bond Portfolio data'!CY142</f>
        <v>7.2769000000000004</v>
      </c>
      <c r="DT70">
        <v>502852.1</v>
      </c>
      <c r="DU70">
        <v>290769.13</v>
      </c>
      <c r="DV70">
        <v>123093.88</v>
      </c>
      <c r="DW70">
        <v>57313.95</v>
      </c>
      <c r="DX70">
        <v>272359.08</v>
      </c>
      <c r="DY70">
        <v>239361.18</v>
      </c>
      <c r="DZ70">
        <v>93.122500000000002</v>
      </c>
      <c r="EA70">
        <v>86.298599999999993</v>
      </c>
      <c r="EB70">
        <v>539964.78</v>
      </c>
      <c r="EC70">
        <v>304202.53000000003</v>
      </c>
      <c r="ED70">
        <v>128588.75</v>
      </c>
      <c r="EE70">
        <v>63744.52</v>
      </c>
      <c r="EF70">
        <v>72095.08</v>
      </c>
      <c r="EG70">
        <v>4194.03</v>
      </c>
      <c r="EH70">
        <f t="shared" si="39"/>
        <v>17189.929495020304</v>
      </c>
      <c r="EI70">
        <f>'Bond Portfolio data'!DI142</f>
        <v>1.2255</v>
      </c>
      <c r="EK70">
        <v>2.1244461540000001</v>
      </c>
      <c r="EL70">
        <v>4.62</v>
      </c>
      <c r="EM70">
        <v>0.1</v>
      </c>
      <c r="EN70">
        <v>2.75</v>
      </c>
      <c r="EO70">
        <v>5.7</v>
      </c>
      <c r="EP70">
        <v>3.33</v>
      </c>
      <c r="EQ70">
        <v>2.09</v>
      </c>
      <c r="ER70">
        <v>0.63</v>
      </c>
      <c r="ES70" s="42">
        <v>1.85</v>
      </c>
      <c r="ET70" s="1">
        <f t="shared" si="93"/>
        <v>2.0361737014477308</v>
      </c>
      <c r="EV70">
        <v>3.4083658309999998</v>
      </c>
      <c r="EW70">
        <v>4.4400000000000004</v>
      </c>
      <c r="EX70">
        <v>1.21</v>
      </c>
      <c r="EY70">
        <v>4.03</v>
      </c>
      <c r="EZ70">
        <v>5.3</v>
      </c>
      <c r="FA70">
        <v>5.58</v>
      </c>
      <c r="FB70">
        <v>3.71</v>
      </c>
      <c r="FC70">
        <v>2</v>
      </c>
      <c r="FD70">
        <v>3.34</v>
      </c>
      <c r="FE70" s="1">
        <f t="shared" si="94"/>
        <v>3.1674618286578542</v>
      </c>
      <c r="GT70">
        <f t="shared" si="85"/>
        <v>0.87898104399770571</v>
      </c>
      <c r="GU70">
        <f t="shared" si="84"/>
        <v>0.78168788327070238</v>
      </c>
      <c r="GV70">
        <f t="shared" si="91"/>
        <v>1.5753579517090923</v>
      </c>
      <c r="GW70">
        <f t="shared" si="86"/>
        <v>0.22523628123292944</v>
      </c>
      <c r="GX70">
        <f t="shared" si="87"/>
        <v>0.4352289803935171</v>
      </c>
      <c r="GY70">
        <f t="shared" si="88"/>
        <v>1.6398072522669953</v>
      </c>
      <c r="GZ70">
        <f t="shared" si="89"/>
        <v>0.88329527108653683</v>
      </c>
      <c r="HA70">
        <f t="shared" ref="HA70:HA101" si="100">100*($GF$39*(LN(K70)-LN(K69))+$GG$39*(LN(AG70)-LN(AG69))+$GH$39*(LN(AQ70)-LN(AQ69))+$GI$39*(LN(BD70)-LN(BD69))+$GJ$39*(LN(BT70)-LN(BT69))+$GK$39*(LN(CK70)-LN(CK69))+$GL$39*(LN(DE70)-LN(DE69))+$GM$39*(LN(DR70)-LN(DR69))+$GN$39*(LN(EI70)-LN(EI69)))</f>
        <v>2.965889420457017</v>
      </c>
      <c r="HB70">
        <f t="shared" si="90"/>
        <v>0.60963380398362077</v>
      </c>
      <c r="HD70">
        <f t="shared" ref="HD70:HD101" si="101">100*($GF$41*(LN(D70)-LN(D69))+$GG$41*(LN(X70)-LN(X69))+$GI$41*(LN(AW70)-LN(AW69))+$GJ$41*(LN(BN70)-LN(BN69))+$GK$41*(LN(CD70)-LN(CD69))+$GL$41*(LN(CU70)-LN(CU69))+$GM$41*(LN(DK70)-LN(DK69))+$GN$41*(LN(EB70)-LN(EB69)))</f>
        <v>0.77661814885305203</v>
      </c>
      <c r="HE70">
        <f t="shared" ref="HE70:HE101" si="102">100*($GF$41*(LN(E70)-LN(E69))+$GG$41*(LN(Y70)-LN(Y69))+$GI$41*(LN(AX70)-LN(AX69))+$GJ$41*(LN(BO70)-LN(BO69))+$GK$41*(LN(CE70)-LN(CE69))+$GL$41*(LN(CV70)-LN(CV69))+$GM$41*(LN(DL70)-LN(DL69))+$GN$41*(LN(EC70)-LN(EC69)))</f>
        <v>0.66688828520281396</v>
      </c>
      <c r="HF70">
        <f t="shared" ref="HF70:HF101" si="103">100*($GF$41*(LN(F70)-LN(F69))+$GG$41*(LN(Z70)-LN(Z69))+$GI$41*(LN(AY70)-LN(AY69))+$GJ$41*(LN(BP70)-LN(BP69))+$GK$41*(LN(CF70)-LN(CF69))+$GL$41*(LN(CW70)-LN(CW69))+$GM$41*(LN(DM70)-LN(DM69))+$GN$41*(LN(ED70)-LN(ED69)))</f>
        <v>1.7909481504944986</v>
      </c>
      <c r="HG70">
        <f t="shared" ref="HG70:HG101" si="104">100*($GF$41*(LN(I70)-LN(I69))+$GG$41*(LN(AF70)-LN(AF69))+$GI$41*(LN(BB70)-LN(BB69))+$GJ$41*(LN(BS70)-LN(BS69))+$GK$41*(LN(CI70)-LN(CI69))+$GL$41*(LN(DC70)-LN(DC69))+$GM$41*(LN(DP70)-LN(DP69))+$GN$41*(LN(EG70)-LN(EG69)))</f>
        <v>0.23208413028984867</v>
      </c>
      <c r="HH70">
        <f t="shared" ref="HH70:HH101" si="105">100*($GF$41*(LN(B70)-LN(B69))+$GG$41*(LN(U70)-LN(U69))+$GI$41*(LN(AU70)-LN(AU69))+$GJ$41*(LN(BL70)-LN(BL69))+$GK$41*(LN(CB70)-LN(CB69))+$GL$41*(LN(CS70)-LN(CS69))+$GM$41*(LN(DG70)-LN(DG69))+$GN$41*(LN(DZ70)-LN(DZ69)))</f>
        <v>0.37894287321997</v>
      </c>
      <c r="HI70">
        <f t="shared" ref="HI70:HI101" si="106">100*($GF$41*(LN(C70)-LN(C69))+$GG$41*(LN(W70)-LN(W69))+$GI$41*(LN(AV70)-LN(AV69))+$GJ$41*(LN(BM70)-LN(BM69))+$GK$41*(LN(CC70)-LN(CC69))+$GL$41*(LN(CT70)-LN(CT69))+$GM$41*(LN(DH70)-LN(DH69))+$GN$41*(LN(EA70)-LN(EA69)))</f>
        <v>1.9023994322478084</v>
      </c>
      <c r="HJ70">
        <f t="shared" si="83"/>
        <v>0.6209049737176896</v>
      </c>
      <c r="HK70">
        <f t="shared" ref="HK70:HK101" si="107">100*($GF$41*(LN(K70)-LN(K69))+$GG$41*(LN(AG70)-LN(AG69))+$GI$41*(LN(BD70)-LN(BD69))+$GJ$41*(LN(BT70)-LN(BT69))+$GK$41*(LN(CK70)-LN(CK69))+$GL$41*(LN(DE70)-LN(DE69))+$GM$41*(LN(DR70)-LN(DR69))+$GN$41*(LN(EI70)-LN(EI69)))</f>
        <v>3.2055616315877034</v>
      </c>
      <c r="HL70">
        <f t="shared" ref="HL70:HL101" si="108">100*($GF$41*(LN(G70)-LN(G69))+$GG$41*(LN(AA70)-LN(AA69))+$GI$41*(LN(AZ70)-LN(AZ69))+$GJ$41*(LN(BQ70)-LN(BQ69))+$GK$41*(LN(CG70)-LN(CG69))+$GL$41*(LN(CX70)-LN(CX69))+$GM$41*(LN(DN70)-LN(DN69))+$GN$41*(LN(EE70)-LN(EE69)))</f>
        <v>0.39739150850512861</v>
      </c>
      <c r="HN70">
        <f t="shared" si="57"/>
        <v>8.7898104399770569E-3</v>
      </c>
      <c r="HO70">
        <f t="shared" si="46"/>
        <v>7.8168788327070242E-3</v>
      </c>
      <c r="HP70">
        <f t="shared" si="64"/>
        <v>1.5753579517090922E-2</v>
      </c>
      <c r="HQ70">
        <f t="shared" si="58"/>
        <v>2.2523628123292945E-3</v>
      </c>
      <c r="HR70">
        <f t="shared" si="54"/>
        <v>3.7894287321996998E-3</v>
      </c>
      <c r="HS70">
        <f t="shared" si="55"/>
        <v>1.9023994322478085E-2</v>
      </c>
      <c r="HT70">
        <f t="shared" si="59"/>
        <v>8.8329527108653681E-3</v>
      </c>
      <c r="HU70">
        <f t="shared" si="33"/>
        <v>2.9658894204570171E-2</v>
      </c>
      <c r="HV70">
        <f t="shared" si="60"/>
        <v>0.60963380398362077</v>
      </c>
    </row>
    <row r="71" spans="1:230" ht="15.75" x14ac:dyDescent="0.25">
      <c r="A71" t="s">
        <v>431</v>
      </c>
      <c r="B71">
        <v>1.2028933180000001</v>
      </c>
      <c r="C71">
        <v>109.81984490000001</v>
      </c>
      <c r="D71">
        <v>1768186.0549282001</v>
      </c>
      <c r="E71">
        <v>991188.26203378604</v>
      </c>
      <c r="F71">
        <v>402944.06860070903</v>
      </c>
      <c r="G71">
        <v>336275.16395073599</v>
      </c>
      <c r="H71">
        <v>992989.98638535501</v>
      </c>
      <c r="I71">
        <v>124636.33470568</v>
      </c>
      <c r="J71">
        <f t="shared" si="95"/>
        <v>7967.0987495759682</v>
      </c>
      <c r="K71">
        <f>1/'Bond Portfolio data'!AP143</f>
        <v>0.81998533866214474</v>
      </c>
      <c r="M71">
        <v>526393.30000000005</v>
      </c>
      <c r="N71">
        <v>293088.59999999998</v>
      </c>
      <c r="O71">
        <v>130811.9</v>
      </c>
      <c r="P71">
        <v>94924.4</v>
      </c>
      <c r="Q71">
        <v>74376</v>
      </c>
      <c r="R71">
        <v>68482.34</v>
      </c>
      <c r="S71">
        <v>67547.600000000006</v>
      </c>
      <c r="T71">
        <f t="shared" si="96"/>
        <v>0.98635064163987396</v>
      </c>
      <c r="U71">
        <v>104.9675</v>
      </c>
      <c r="V71">
        <v>93.285899999999998</v>
      </c>
      <c r="W71">
        <f t="shared" si="97"/>
        <v>98.635064163987394</v>
      </c>
      <c r="X71">
        <v>493160.2</v>
      </c>
      <c r="Y71">
        <v>282019.7</v>
      </c>
      <c r="Z71">
        <v>114320.9</v>
      </c>
      <c r="AA71">
        <v>92253.7</v>
      </c>
      <c r="AB71">
        <v>257455.4</v>
      </c>
      <c r="AC71">
        <v>25.1</v>
      </c>
      <c r="AD71">
        <v>6111</v>
      </c>
      <c r="AE71">
        <f t="shared" si="42"/>
        <v>1.6784793406964515</v>
      </c>
      <c r="AF71">
        <f t="shared" si="43"/>
        <v>153386.1</v>
      </c>
      <c r="AG71">
        <f>'Bond Portfolio data'!AX143</f>
        <v>111.24</v>
      </c>
      <c r="AI71">
        <v>8.7291180856218897</v>
      </c>
      <c r="AJ71">
        <v>10657.251835069001</v>
      </c>
      <c r="AK71">
        <v>7.5513571269786803</v>
      </c>
      <c r="AL71">
        <v>7.2136535967609197</v>
      </c>
      <c r="AM71">
        <v>0.77792971389637999</v>
      </c>
      <c r="AN71">
        <v>1</v>
      </c>
      <c r="AO71">
        <f t="shared" si="56"/>
        <v>-0.60472123321603033</v>
      </c>
      <c r="AP71">
        <v>745.17275649648195</v>
      </c>
      <c r="AQ71">
        <f>'Bond Portfolio data'!BG143/100</f>
        <v>8.1437000000000008</v>
      </c>
      <c r="AR71">
        <v>672.95020309716199</v>
      </c>
      <c r="AS71">
        <f t="shared" si="47"/>
        <v>865.05270473162409</v>
      </c>
      <c r="AU71">
        <v>89.359700000000004</v>
      </c>
      <c r="AV71">
        <v>82.408799999999999</v>
      </c>
      <c r="AW71">
        <v>1550941</v>
      </c>
      <c r="AX71">
        <v>1015578.97</v>
      </c>
      <c r="AY71">
        <v>275524.65000000002</v>
      </c>
      <c r="AZ71">
        <v>317033.71000000002</v>
      </c>
      <c r="BA71">
        <v>173985</v>
      </c>
      <c r="BB71">
        <v>929.5</v>
      </c>
      <c r="BC71">
        <f t="shared" si="92"/>
        <v>14.398560019861796</v>
      </c>
      <c r="BD71">
        <f>'Bond Portfolio data'!BP143</f>
        <v>0.56059999999999999</v>
      </c>
      <c r="BF71">
        <v>1432508</v>
      </c>
      <c r="BG71">
        <v>754228</v>
      </c>
      <c r="BH71">
        <v>263716</v>
      </c>
      <c r="BI71">
        <v>272716</v>
      </c>
      <c r="BJ71">
        <v>526588</v>
      </c>
      <c r="BK71">
        <v>467648</v>
      </c>
      <c r="BL71">
        <v>94.8</v>
      </c>
      <c r="BM71">
        <v>103.2</v>
      </c>
      <c r="BN71">
        <v>1510396</v>
      </c>
      <c r="BO71">
        <v>772531</v>
      </c>
      <c r="BP71">
        <v>340435</v>
      </c>
      <c r="BQ71">
        <v>288981</v>
      </c>
      <c r="BR71">
        <v>92.122</v>
      </c>
      <c r="BS71">
        <v>96.948999999999998</v>
      </c>
      <c r="BT71">
        <f>'Bond Portfolio data'!BX143</f>
        <v>1.2017</v>
      </c>
      <c r="BV71">
        <v>973592</v>
      </c>
      <c r="BW71">
        <v>552932</v>
      </c>
      <c r="BX71">
        <v>271036</v>
      </c>
      <c r="BY71">
        <v>166936</v>
      </c>
      <c r="BZ71">
        <v>182712</v>
      </c>
      <c r="CA71">
        <v>200712</v>
      </c>
      <c r="CB71">
        <v>81.687899999999999</v>
      </c>
      <c r="CC71">
        <v>104.1908</v>
      </c>
      <c r="CD71">
        <v>1191862.52</v>
      </c>
      <c r="CE71">
        <v>637491.97</v>
      </c>
      <c r="CF71">
        <v>294486.07</v>
      </c>
      <c r="CG71">
        <v>208432.93</v>
      </c>
      <c r="CH71">
        <v>116430</v>
      </c>
      <c r="CI71">
        <v>87.9</v>
      </c>
      <c r="CJ71">
        <f t="shared" si="44"/>
        <v>1324.5733788395903</v>
      </c>
      <c r="CK71">
        <f>1/'Bond Portfolio data'!CG143</f>
        <v>1.3163090693694879</v>
      </c>
      <c r="CM71">
        <v>2023468</v>
      </c>
      <c r="CN71">
        <v>850732</v>
      </c>
      <c r="CO71">
        <v>398408</v>
      </c>
      <c r="CP71">
        <v>383152</v>
      </c>
      <c r="CQ71">
        <v>890376</v>
      </c>
      <c r="CR71">
        <v>559900</v>
      </c>
      <c r="CS71">
        <v>81.3215</v>
      </c>
      <c r="CT71">
        <v>89.106999999999999</v>
      </c>
      <c r="CU71">
        <v>2488232.79</v>
      </c>
      <c r="CV71">
        <v>947793.67</v>
      </c>
      <c r="CW71">
        <v>492554.12</v>
      </c>
      <c r="CX71">
        <v>482562.18</v>
      </c>
      <c r="CY71">
        <v>203545</v>
      </c>
      <c r="CZ71">
        <v>759078.07</v>
      </c>
      <c r="DA71">
        <f t="shared" si="62"/>
        <v>0.26814764916077738</v>
      </c>
      <c r="DB71">
        <v>79.2</v>
      </c>
      <c r="DC71">
        <v>2294</v>
      </c>
      <c r="DD71">
        <v>843000</v>
      </c>
      <c r="DE71">
        <f>'Bond Portfolio data'!CP143</f>
        <v>6.4641999999999999</v>
      </c>
      <c r="DG71">
        <v>89.606399999999994</v>
      </c>
      <c r="DH71">
        <f t="shared" si="98"/>
        <v>93.507854435135059</v>
      </c>
      <c r="DI71">
        <v>1141388</v>
      </c>
      <c r="DJ71">
        <v>1220633.29</v>
      </c>
      <c r="DK71">
        <v>3264382.81</v>
      </c>
      <c r="DL71">
        <v>1476506.51</v>
      </c>
      <c r="DM71">
        <v>732438.37</v>
      </c>
      <c r="DN71">
        <v>821687.59</v>
      </c>
      <c r="DO71">
        <v>328619.14</v>
      </c>
      <c r="DP71">
        <v>43455.82</v>
      </c>
      <c r="DQ71">
        <f t="shared" si="99"/>
        <v>7562.1433446659157</v>
      </c>
      <c r="DR71">
        <f>'Bond Portfolio data'!CY143</f>
        <v>7.6848999999999998</v>
      </c>
      <c r="DT71">
        <v>510489.5</v>
      </c>
      <c r="DU71">
        <v>292604.68</v>
      </c>
      <c r="DV71">
        <v>125660.51</v>
      </c>
      <c r="DW71">
        <v>56786.13</v>
      </c>
      <c r="DX71">
        <v>272530.53999999998</v>
      </c>
      <c r="DY71">
        <v>236719</v>
      </c>
      <c r="DZ71">
        <v>93.59</v>
      </c>
      <c r="EA71">
        <v>87.512200000000007</v>
      </c>
      <c r="EB71">
        <v>545483.84</v>
      </c>
      <c r="EC71">
        <v>305664.61</v>
      </c>
      <c r="ED71">
        <v>131283.94</v>
      </c>
      <c r="EE71">
        <v>62949.57</v>
      </c>
      <c r="EF71">
        <v>72511.45</v>
      </c>
      <c r="EG71">
        <v>4214.87</v>
      </c>
      <c r="EH71">
        <f t="shared" si="39"/>
        <v>17203.721585719133</v>
      </c>
      <c r="EI71">
        <f>'Bond Portfolio data'!DI143</f>
        <v>1.2733000000000001</v>
      </c>
      <c r="EK71">
        <v>2.130545455</v>
      </c>
      <c r="EL71">
        <v>4.4000000000000004</v>
      </c>
      <c r="EM71">
        <v>0.1</v>
      </c>
      <c r="EN71">
        <v>2.83</v>
      </c>
      <c r="EO71">
        <v>5.63</v>
      </c>
      <c r="EP71">
        <v>3.33</v>
      </c>
      <c r="EQ71">
        <v>2.27</v>
      </c>
      <c r="ER71">
        <v>0.63</v>
      </c>
      <c r="ES71" s="42">
        <v>1.48</v>
      </c>
      <c r="ET71" s="1">
        <f t="shared" si="93"/>
        <v>2.0146942200802576</v>
      </c>
      <c r="EV71">
        <v>3.2623512730000002</v>
      </c>
      <c r="EW71">
        <v>4.28</v>
      </c>
      <c r="EX71">
        <v>1.37</v>
      </c>
      <c r="EY71">
        <v>3.9</v>
      </c>
      <c r="EZ71">
        <v>5.2</v>
      </c>
      <c r="FA71">
        <v>5.58</v>
      </c>
      <c r="FB71">
        <v>3.56</v>
      </c>
      <c r="FC71">
        <v>1.95</v>
      </c>
      <c r="FD71">
        <v>3.06</v>
      </c>
      <c r="FE71" s="1">
        <f t="shared" si="94"/>
        <v>3.110286453788857</v>
      </c>
      <c r="GT71">
        <f t="shared" si="85"/>
        <v>1.029475212653898</v>
      </c>
      <c r="GU71">
        <f t="shared" si="84"/>
        <v>0.77199938885203867</v>
      </c>
      <c r="GV71">
        <f t="shared" si="91"/>
        <v>1.6441281947320192</v>
      </c>
      <c r="GW71">
        <f t="shared" si="86"/>
        <v>0.43319873530704883</v>
      </c>
      <c r="GX71">
        <f t="shared" si="87"/>
        <v>0.23842332807752806</v>
      </c>
      <c r="GY71">
        <f t="shared" si="88"/>
        <v>1.8390944925059443</v>
      </c>
      <c r="GZ71">
        <f t="shared" si="89"/>
        <v>0.78243222492343745</v>
      </c>
      <c r="HA71">
        <f t="shared" si="100"/>
        <v>2.6321112950295147</v>
      </c>
      <c r="HB71">
        <f t="shared" si="90"/>
        <v>0.42130193190900889</v>
      </c>
      <c r="HD71">
        <f t="shared" si="101"/>
        <v>0.87655186495965487</v>
      </c>
      <c r="HE71">
        <f t="shared" si="102"/>
        <v>0.70239684575139172</v>
      </c>
      <c r="HF71">
        <f t="shared" si="103"/>
        <v>1.3297745212078045</v>
      </c>
      <c r="HG71">
        <f t="shared" si="104"/>
        <v>0.45803555871423629</v>
      </c>
      <c r="HH71">
        <f t="shared" si="105"/>
        <v>0.19005505265890055</v>
      </c>
      <c r="HI71">
        <f t="shared" si="106"/>
        <v>2.0365781594760612</v>
      </c>
      <c r="HJ71">
        <f t="shared" si="83"/>
        <v>0.56187701964371495</v>
      </c>
      <c r="HK71">
        <f t="shared" si="107"/>
        <v>2.9755249594055471</v>
      </c>
      <c r="HL71">
        <f t="shared" si="108"/>
        <v>6.1096656352622056E-2</v>
      </c>
      <c r="HN71">
        <f t="shared" si="57"/>
        <v>1.029475212653898E-2</v>
      </c>
      <c r="HO71">
        <f t="shared" si="46"/>
        <v>7.7199938885203871E-3</v>
      </c>
      <c r="HP71">
        <f t="shared" si="64"/>
        <v>1.6441281947320193E-2</v>
      </c>
      <c r="HQ71">
        <f t="shared" si="58"/>
        <v>4.3319873530704885E-3</v>
      </c>
      <c r="HR71">
        <f t="shared" si="54"/>
        <v>1.9005505265890055E-3</v>
      </c>
      <c r="HS71">
        <f t="shared" si="55"/>
        <v>2.0365781594760612E-2</v>
      </c>
      <c r="HT71">
        <f t="shared" si="59"/>
        <v>7.8243222492343743E-3</v>
      </c>
      <c r="HU71">
        <f t="shared" ref="HU71:HU112" si="109">HA71/100</f>
        <v>2.6321112950295145E-2</v>
      </c>
      <c r="HV71">
        <f t="shared" si="60"/>
        <v>0.42130193190900889</v>
      </c>
    </row>
    <row r="72" spans="1:230" ht="15.75" x14ac:dyDescent="0.25">
      <c r="A72" t="s">
        <v>432</v>
      </c>
      <c r="B72">
        <v>1.211305901</v>
      </c>
      <c r="C72">
        <v>110.93563349999999</v>
      </c>
      <c r="D72">
        <v>1779034.6874570099</v>
      </c>
      <c r="E72">
        <v>995522.61817342299</v>
      </c>
      <c r="F72">
        <v>407339.63860167901</v>
      </c>
      <c r="G72">
        <v>337061.97092843201</v>
      </c>
      <c r="H72">
        <v>1007248.9009808</v>
      </c>
      <c r="I72">
        <v>125192.08805657001</v>
      </c>
      <c r="J72">
        <f t="shared" si="95"/>
        <v>8045.6274563106472</v>
      </c>
      <c r="K72">
        <f>1/'Bond Portfolio data'!AP144</f>
        <v>0.84136486207926497</v>
      </c>
      <c r="M72">
        <v>526475</v>
      </c>
      <c r="N72">
        <v>293449.59999999998</v>
      </c>
      <c r="O72">
        <v>129250.3</v>
      </c>
      <c r="P72">
        <v>95220.5</v>
      </c>
      <c r="Q72">
        <v>79423.600000000006</v>
      </c>
      <c r="R72">
        <v>68513.17</v>
      </c>
      <c r="S72">
        <v>71006.3</v>
      </c>
      <c r="T72">
        <f t="shared" si="96"/>
        <v>1.0363890621321419</v>
      </c>
      <c r="U72">
        <v>104.7938</v>
      </c>
      <c r="V72">
        <v>97.981200000000001</v>
      </c>
      <c r="W72">
        <f t="shared" si="97"/>
        <v>103.63890621321418</v>
      </c>
      <c r="X72">
        <v>494010.5</v>
      </c>
      <c r="Y72">
        <v>282195.8</v>
      </c>
      <c r="Z72">
        <v>111527.3</v>
      </c>
      <c r="AA72">
        <v>92669.7</v>
      </c>
      <c r="AB72">
        <v>259530.9</v>
      </c>
      <c r="AC72">
        <v>24.83</v>
      </c>
      <c r="AD72">
        <v>6104</v>
      </c>
      <c r="AE72">
        <f t="shared" si="42"/>
        <v>1.7123708584033286</v>
      </c>
      <c r="AF72">
        <f t="shared" si="43"/>
        <v>151562.31999999998</v>
      </c>
      <c r="AG72">
        <f>'Bond Portfolio data'!AX144</f>
        <v>117.29</v>
      </c>
      <c r="AI72">
        <v>8.7601671681560696</v>
      </c>
      <c r="AJ72">
        <v>10949.945209306899</v>
      </c>
      <c r="AK72">
        <v>7.5663859182008304</v>
      </c>
      <c r="AL72">
        <v>7.2758054478140401</v>
      </c>
      <c r="AM72">
        <v>0.78423067325196605</v>
      </c>
      <c r="AN72">
        <v>1.0021564279422499</v>
      </c>
      <c r="AO72">
        <f t="shared" si="56"/>
        <v>-1.16427046026366</v>
      </c>
      <c r="AP72">
        <v>746.04287174124795</v>
      </c>
      <c r="AQ72">
        <f>'Bond Portfolio data'!BG144/100</f>
        <v>8.0829000000000004</v>
      </c>
      <c r="AR72">
        <v>704.62315148954599</v>
      </c>
      <c r="AS72">
        <f t="shared" si="47"/>
        <v>898.48966066028527</v>
      </c>
      <c r="AU72">
        <v>90.066299999999998</v>
      </c>
      <c r="AV72">
        <v>82.818399999999997</v>
      </c>
      <c r="AW72">
        <v>1571957.73</v>
      </c>
      <c r="AX72">
        <v>1025439.89</v>
      </c>
      <c r="AY72">
        <v>274203.74</v>
      </c>
      <c r="AZ72">
        <v>319015.74</v>
      </c>
      <c r="BA72">
        <v>175874</v>
      </c>
      <c r="BB72">
        <v>929.3</v>
      </c>
      <c r="BC72">
        <f t="shared" si="92"/>
        <v>14.558021339469743</v>
      </c>
      <c r="BD72">
        <f>'Bond Portfolio data'!BP144</f>
        <v>0.57210000000000005</v>
      </c>
      <c r="BF72">
        <v>1465016</v>
      </c>
      <c r="BG72">
        <v>761972</v>
      </c>
      <c r="BH72">
        <v>270816</v>
      </c>
      <c r="BI72">
        <v>277024</v>
      </c>
      <c r="BJ72">
        <v>551700</v>
      </c>
      <c r="BK72">
        <v>476396</v>
      </c>
      <c r="BL72">
        <v>96</v>
      </c>
      <c r="BM72">
        <v>102.8</v>
      </c>
      <c r="BN72">
        <v>1525355</v>
      </c>
      <c r="BO72">
        <v>779813</v>
      </c>
      <c r="BP72">
        <v>347689</v>
      </c>
      <c r="BQ72">
        <v>292193</v>
      </c>
      <c r="BR72">
        <v>93.501999999999995</v>
      </c>
      <c r="BS72">
        <v>97.265000000000001</v>
      </c>
      <c r="BT72">
        <f>'Bond Portfolio data'!BX144</f>
        <v>1.1733</v>
      </c>
      <c r="BV72">
        <v>994500</v>
      </c>
      <c r="BW72">
        <v>560068</v>
      </c>
      <c r="BX72">
        <v>281336</v>
      </c>
      <c r="BY72">
        <v>171108</v>
      </c>
      <c r="BZ72">
        <v>192320</v>
      </c>
      <c r="CA72">
        <v>209060</v>
      </c>
      <c r="CB72">
        <v>82.754599999999996</v>
      </c>
      <c r="CC72">
        <v>105.1262</v>
      </c>
      <c r="CD72">
        <v>1201770.28</v>
      </c>
      <c r="CE72">
        <v>640941.68999999994</v>
      </c>
      <c r="CF72">
        <v>302149</v>
      </c>
      <c r="CG72">
        <v>211231.1</v>
      </c>
      <c r="CH72">
        <v>118023</v>
      </c>
      <c r="CI72">
        <v>87.8</v>
      </c>
      <c r="CJ72">
        <f t="shared" si="44"/>
        <v>1344.2255125284739</v>
      </c>
      <c r="CK72">
        <f>1/'Bond Portfolio data'!CG144</f>
        <v>1.3439053890606101</v>
      </c>
      <c r="CM72">
        <v>2087012</v>
      </c>
      <c r="CN72">
        <v>843832</v>
      </c>
      <c r="CO72">
        <v>434616</v>
      </c>
      <c r="CP72">
        <v>395540</v>
      </c>
      <c r="CQ72">
        <v>929628</v>
      </c>
      <c r="CR72">
        <v>569220</v>
      </c>
      <c r="CS72">
        <v>83.686999999999998</v>
      </c>
      <c r="CT72">
        <v>89.670699999999997</v>
      </c>
      <c r="CU72">
        <v>2493831.0299999998</v>
      </c>
      <c r="CV72">
        <v>937197.88</v>
      </c>
      <c r="CW72">
        <v>532502.06999999995</v>
      </c>
      <c r="CX72">
        <v>496556.26</v>
      </c>
      <c r="CY72">
        <v>207992</v>
      </c>
      <c r="CZ72">
        <v>768202.55</v>
      </c>
      <c r="DA72">
        <f t="shared" si="62"/>
        <v>0.27075150948145121</v>
      </c>
      <c r="DB72">
        <v>79.900000000000006</v>
      </c>
      <c r="DC72">
        <v>2302.59</v>
      </c>
      <c r="DD72">
        <v>846000</v>
      </c>
      <c r="DE72">
        <f>'Bond Portfolio data'!CP144</f>
        <v>6.6302000000000003</v>
      </c>
      <c r="DG72">
        <v>90.117500000000007</v>
      </c>
      <c r="DH72">
        <f t="shared" si="98"/>
        <v>94.044398402031021</v>
      </c>
      <c r="DI72">
        <v>1192492</v>
      </c>
      <c r="DJ72">
        <v>1268009.6000000001</v>
      </c>
      <c r="DK72">
        <v>3285848.44</v>
      </c>
      <c r="DL72">
        <v>1484535.53</v>
      </c>
      <c r="DM72">
        <v>718204.71</v>
      </c>
      <c r="DN72">
        <v>824591.8</v>
      </c>
      <c r="DO72">
        <v>333492.76</v>
      </c>
      <c r="DP72">
        <v>43731.34</v>
      </c>
      <c r="DQ72">
        <f t="shared" si="99"/>
        <v>7625.9442312995679</v>
      </c>
      <c r="DR72">
        <f>'Bond Portfolio data'!CY144</f>
        <v>7.9718</v>
      </c>
      <c r="DT72">
        <v>518577.98</v>
      </c>
      <c r="DU72">
        <v>294419.31</v>
      </c>
      <c r="DV72">
        <v>126655.28</v>
      </c>
      <c r="DW72">
        <v>57074.35</v>
      </c>
      <c r="DX72">
        <v>281949.65000000002</v>
      </c>
      <c r="DY72">
        <v>245611.57</v>
      </c>
      <c r="DZ72">
        <v>94.074399999999997</v>
      </c>
      <c r="EA72">
        <v>89.281499999999994</v>
      </c>
      <c r="EB72">
        <v>551182.92000000004</v>
      </c>
      <c r="EC72">
        <v>306404.65000000002</v>
      </c>
      <c r="ED72">
        <v>132226.64000000001</v>
      </c>
      <c r="EE72">
        <v>63055.33</v>
      </c>
      <c r="EF72">
        <v>73108.100000000006</v>
      </c>
      <c r="EG72">
        <v>4232.67</v>
      </c>
      <c r="EH72">
        <f t="shared" si="39"/>
        <v>17272.33637396726</v>
      </c>
      <c r="EI72">
        <f>'Bond Portfolio data'!DI144</f>
        <v>1.3008</v>
      </c>
      <c r="EK72">
        <v>2.3437187499999999</v>
      </c>
      <c r="EL72">
        <v>4.42</v>
      </c>
      <c r="EM72">
        <v>0.1</v>
      </c>
      <c r="EN72">
        <v>3.33</v>
      </c>
      <c r="EO72">
        <v>5.63</v>
      </c>
      <c r="EP72">
        <v>3.33</v>
      </c>
      <c r="EQ72">
        <v>2.5099999999999998</v>
      </c>
      <c r="ER72">
        <v>0.62</v>
      </c>
      <c r="ES72" s="42">
        <v>1.56</v>
      </c>
      <c r="ET72" s="1">
        <f t="shared" si="93"/>
        <v>2.139698167150804</v>
      </c>
      <c r="EV72">
        <v>3.4213501540000002</v>
      </c>
      <c r="EW72">
        <v>4.29</v>
      </c>
      <c r="EX72">
        <v>1.48</v>
      </c>
      <c r="EY72">
        <v>4.07</v>
      </c>
      <c r="EZ72">
        <v>5.4</v>
      </c>
      <c r="FA72">
        <v>5.58</v>
      </c>
      <c r="FB72">
        <v>3.82</v>
      </c>
      <c r="FC72">
        <v>1.96</v>
      </c>
      <c r="FD72">
        <v>3.31</v>
      </c>
      <c r="FE72" s="1">
        <f t="shared" si="94"/>
        <v>3.2317690504580336</v>
      </c>
      <c r="GT72">
        <f t="shared" si="85"/>
        <v>0.78553082677132247</v>
      </c>
      <c r="GU72">
        <f t="shared" si="84"/>
        <v>0.47926486637439331</v>
      </c>
      <c r="GV72">
        <f t="shared" si="91"/>
        <v>0.5102330969830442</v>
      </c>
      <c r="GW72">
        <f t="shared" si="86"/>
        <v>-6.1581002025994307E-2</v>
      </c>
      <c r="GX72">
        <f t="shared" si="87"/>
        <v>0.55440885247472915</v>
      </c>
      <c r="GY72">
        <f t="shared" si="88"/>
        <v>1.7404623321098662</v>
      </c>
      <c r="GZ72">
        <f t="shared" si="89"/>
        <v>1.4036272305356357</v>
      </c>
      <c r="HA72">
        <f t="shared" si="100"/>
        <v>2.7381244700630365</v>
      </c>
      <c r="HB72">
        <f t="shared" si="90"/>
        <v>0.69180246443873772</v>
      </c>
      <c r="HD72">
        <f t="shared" si="101"/>
        <v>0.59810296366328064</v>
      </c>
      <c r="HE72">
        <f t="shared" si="102"/>
        <v>0.39654705149226988</v>
      </c>
      <c r="HF72">
        <f t="shared" si="103"/>
        <v>4.9218450651431857E-2</v>
      </c>
      <c r="HG72">
        <f t="shared" si="104"/>
        <v>-7.5987713600639509E-2</v>
      </c>
      <c r="HH72">
        <f t="shared" si="105"/>
        <v>0.53402111370091121</v>
      </c>
      <c r="HI72">
        <f t="shared" si="106"/>
        <v>1.9751925031978701</v>
      </c>
      <c r="HJ72">
        <f t="shared" si="83"/>
        <v>1.2981093727423241</v>
      </c>
      <c r="HK72">
        <f t="shared" si="107"/>
        <v>3.0199489961042625</v>
      </c>
      <c r="HL72">
        <f t="shared" si="108"/>
        <v>0.44123838097955187</v>
      </c>
      <c r="HN72">
        <f t="shared" si="57"/>
        <v>7.8553082677132249E-3</v>
      </c>
      <c r="HO72">
        <f t="shared" si="46"/>
        <v>4.7926486637439331E-3</v>
      </c>
      <c r="HP72">
        <f t="shared" si="64"/>
        <v>5.1023309698304421E-3</v>
      </c>
      <c r="HQ72">
        <f t="shared" si="58"/>
        <v>-6.1581002025994308E-4</v>
      </c>
      <c r="HR72">
        <f t="shared" si="54"/>
        <v>5.3402111370091125E-3</v>
      </c>
      <c r="HS72">
        <f t="shared" si="55"/>
        <v>1.9751925031978701E-2</v>
      </c>
      <c r="HT72">
        <f t="shared" si="59"/>
        <v>1.4036272305356357E-2</v>
      </c>
      <c r="HU72">
        <f t="shared" si="109"/>
        <v>2.7381244700630365E-2</v>
      </c>
      <c r="HV72">
        <f t="shared" si="60"/>
        <v>0.69180246443873772</v>
      </c>
    </row>
    <row r="73" spans="1:230" ht="15.75" x14ac:dyDescent="0.25">
      <c r="A73" t="s">
        <v>433</v>
      </c>
      <c r="B73">
        <v>1.215229742</v>
      </c>
      <c r="C73">
        <v>112.5833289</v>
      </c>
      <c r="D73">
        <v>1795662.9251975699</v>
      </c>
      <c r="E73">
        <v>1001603.41334071</v>
      </c>
      <c r="F73">
        <v>412443.200174016</v>
      </c>
      <c r="G73">
        <v>340412.737244863</v>
      </c>
      <c r="H73">
        <v>1012570.4765016</v>
      </c>
      <c r="I73">
        <v>125769.59151001</v>
      </c>
      <c r="J73">
        <f t="shared" si="95"/>
        <v>8050.995986744615</v>
      </c>
      <c r="K73">
        <f>1/'Bond Portfolio data'!AP145</f>
        <v>0.83191215007695185</v>
      </c>
      <c r="M73">
        <v>525572</v>
      </c>
      <c r="N73">
        <v>294570.2</v>
      </c>
      <c r="O73">
        <v>129837.4</v>
      </c>
      <c r="P73">
        <v>94754.7</v>
      </c>
      <c r="Q73">
        <v>80900.2</v>
      </c>
      <c r="R73">
        <v>69761.66</v>
      </c>
      <c r="S73">
        <v>74240.5</v>
      </c>
      <c r="T73">
        <f t="shared" si="96"/>
        <v>1.064202027302676</v>
      </c>
      <c r="U73">
        <v>104.5609</v>
      </c>
      <c r="V73">
        <v>100.60420000000001</v>
      </c>
      <c r="W73">
        <f t="shared" si="97"/>
        <v>106.4202027302676</v>
      </c>
      <c r="X73">
        <v>494250.4</v>
      </c>
      <c r="Y73">
        <v>282717.59999999998</v>
      </c>
      <c r="Z73">
        <v>113132</v>
      </c>
      <c r="AA73">
        <v>92371.1</v>
      </c>
      <c r="AB73">
        <v>258884.9</v>
      </c>
      <c r="AC73">
        <v>24.86</v>
      </c>
      <c r="AD73">
        <v>6125</v>
      </c>
      <c r="AE73">
        <f t="shared" si="42"/>
        <v>1.7001980067972484</v>
      </c>
      <c r="AF73">
        <f t="shared" si="43"/>
        <v>152267.5</v>
      </c>
      <c r="AG73">
        <f>'Bond Portfolio data'!AX145</f>
        <v>116.88</v>
      </c>
      <c r="AI73">
        <v>8.7917371809921203</v>
      </c>
      <c r="AJ73">
        <v>11262.0587200438</v>
      </c>
      <c r="AK73">
        <v>7.5924205881281903</v>
      </c>
      <c r="AL73">
        <v>7.3624229209278198</v>
      </c>
      <c r="AM73">
        <v>0.78979358852870496</v>
      </c>
      <c r="AN73">
        <v>1.0050934734355901</v>
      </c>
      <c r="AO73">
        <f t="shared" si="56"/>
        <v>-0.67382002696616072</v>
      </c>
      <c r="AP73">
        <v>746.88081143344903</v>
      </c>
      <c r="AQ73">
        <f>'Bond Portfolio data'!BG145/100</f>
        <v>8.0503999999999998</v>
      </c>
      <c r="AR73">
        <v>719.55021747596402</v>
      </c>
      <c r="AS73">
        <f t="shared" si="47"/>
        <v>911.06110245387492</v>
      </c>
      <c r="AU73">
        <v>90.822500000000005</v>
      </c>
      <c r="AV73">
        <v>83.740300000000005</v>
      </c>
      <c r="AW73">
        <v>1577138.02</v>
      </c>
      <c r="AX73">
        <v>1022176.38</v>
      </c>
      <c r="AY73">
        <v>274754.75</v>
      </c>
      <c r="AZ73">
        <v>321460.64</v>
      </c>
      <c r="BA73">
        <v>178628</v>
      </c>
      <c r="BB73">
        <v>931.7</v>
      </c>
      <c r="BC73">
        <f t="shared" si="92"/>
        <v>14.747896731367804</v>
      </c>
      <c r="BD73">
        <f>'Bond Portfolio data'!BP145</f>
        <v>0.5706</v>
      </c>
      <c r="BF73">
        <v>1471532</v>
      </c>
      <c r="BG73">
        <v>775884</v>
      </c>
      <c r="BH73">
        <v>280064</v>
      </c>
      <c r="BI73">
        <v>279916</v>
      </c>
      <c r="BJ73">
        <v>524188</v>
      </c>
      <c r="BK73">
        <v>474432</v>
      </c>
      <c r="BL73">
        <v>95.7</v>
      </c>
      <c r="BM73">
        <v>101.4</v>
      </c>
      <c r="BN73">
        <v>1537581</v>
      </c>
      <c r="BO73">
        <v>790675</v>
      </c>
      <c r="BP73">
        <v>354090</v>
      </c>
      <c r="BQ73">
        <v>293364</v>
      </c>
      <c r="BR73">
        <v>94.293000000000006</v>
      </c>
      <c r="BS73">
        <v>97.72</v>
      </c>
      <c r="BT73">
        <f>'Bond Portfolio data'!BX145</f>
        <v>1.1543000000000001</v>
      </c>
      <c r="BV73">
        <v>1006492</v>
      </c>
      <c r="BW73">
        <v>571076</v>
      </c>
      <c r="BX73">
        <v>281684</v>
      </c>
      <c r="BY73">
        <v>174120</v>
      </c>
      <c r="BZ73">
        <v>197628</v>
      </c>
      <c r="CA73">
        <v>216068</v>
      </c>
      <c r="CB73">
        <v>83.531000000000006</v>
      </c>
      <c r="CC73">
        <v>106.54</v>
      </c>
      <c r="CD73">
        <v>1204903.24</v>
      </c>
      <c r="CE73">
        <v>646452.55000000005</v>
      </c>
      <c r="CF73">
        <v>302198.34000000003</v>
      </c>
      <c r="CG73">
        <v>213039.1</v>
      </c>
      <c r="CH73">
        <v>120371</v>
      </c>
      <c r="CI73">
        <v>87.8</v>
      </c>
      <c r="CJ73">
        <f t="shared" si="44"/>
        <v>1370.9681093394079</v>
      </c>
      <c r="CK73">
        <f>1/'Bond Portfolio data'!CG145</f>
        <v>1.35189941868325</v>
      </c>
      <c r="CM73">
        <v>2178124</v>
      </c>
      <c r="CN73">
        <v>868920</v>
      </c>
      <c r="CO73">
        <v>434992</v>
      </c>
      <c r="CP73">
        <v>407984</v>
      </c>
      <c r="CQ73">
        <v>989580</v>
      </c>
      <c r="CR73">
        <v>577036</v>
      </c>
      <c r="CS73">
        <v>86.781800000000004</v>
      </c>
      <c r="CT73">
        <v>90.232100000000003</v>
      </c>
      <c r="CU73">
        <v>2509885.9</v>
      </c>
      <c r="CV73">
        <v>959016.05</v>
      </c>
      <c r="CW73">
        <v>518538.59</v>
      </c>
      <c r="CX73">
        <v>499572.79</v>
      </c>
      <c r="CY73">
        <v>215575</v>
      </c>
      <c r="CZ73">
        <v>790038.78</v>
      </c>
      <c r="DA73">
        <f t="shared" si="62"/>
        <v>0.27286635220615374</v>
      </c>
      <c r="DB73">
        <v>81</v>
      </c>
      <c r="DC73">
        <v>2337.77</v>
      </c>
      <c r="DD73">
        <v>861000</v>
      </c>
      <c r="DE73">
        <f>'Bond Portfolio data'!CP145</f>
        <v>6.6761999999999997</v>
      </c>
      <c r="DG73">
        <v>90.496200000000002</v>
      </c>
      <c r="DH73">
        <f t="shared" si="98"/>
        <v>95.069866651367107</v>
      </c>
      <c r="DI73">
        <v>1208976</v>
      </c>
      <c r="DJ73">
        <v>1271671.08</v>
      </c>
      <c r="DK73">
        <v>3349600.51</v>
      </c>
      <c r="DL73">
        <v>1486937.76</v>
      </c>
      <c r="DM73">
        <v>747972.56</v>
      </c>
      <c r="DN73">
        <v>834244.44</v>
      </c>
      <c r="DO73">
        <v>336492.57</v>
      </c>
      <c r="DP73">
        <v>43792.12</v>
      </c>
      <c r="DQ73">
        <f t="shared" si="99"/>
        <v>7683.8611604096805</v>
      </c>
      <c r="DR73">
        <f>'Bond Portfolio data'!CY145</f>
        <v>7.7691999999999997</v>
      </c>
      <c r="DT73">
        <v>527163</v>
      </c>
      <c r="DU73">
        <v>296428.51</v>
      </c>
      <c r="DV73">
        <v>127719.53</v>
      </c>
      <c r="DW73">
        <v>57806.46</v>
      </c>
      <c r="DX73">
        <v>290518.48</v>
      </c>
      <c r="DY73">
        <v>249746.4</v>
      </c>
      <c r="DZ73">
        <v>94.549400000000006</v>
      </c>
      <c r="EA73">
        <v>91.275599999999997</v>
      </c>
      <c r="EB73">
        <v>557587.17000000004</v>
      </c>
      <c r="EC73">
        <v>307486.15000000002</v>
      </c>
      <c r="ED73">
        <v>132756.63</v>
      </c>
      <c r="EE73">
        <v>63628.65</v>
      </c>
      <c r="EF73">
        <v>73893.17</v>
      </c>
      <c r="EG73">
        <v>4256.6000000000004</v>
      </c>
      <c r="EH73">
        <f t="shared" si="39"/>
        <v>17359.669689423481</v>
      </c>
      <c r="EI73">
        <f>'Bond Portfolio data'!DI145</f>
        <v>1.2956000000000001</v>
      </c>
      <c r="EK73">
        <v>2.6135999999999999</v>
      </c>
      <c r="EL73">
        <v>4.4000000000000004</v>
      </c>
      <c r="EM73">
        <v>0.1</v>
      </c>
      <c r="EN73">
        <v>3.83</v>
      </c>
      <c r="EO73">
        <v>5.62</v>
      </c>
      <c r="EP73">
        <v>3.33</v>
      </c>
      <c r="EQ73">
        <v>2.6</v>
      </c>
      <c r="ER73">
        <v>0.9</v>
      </c>
      <c r="ES73" s="42">
        <v>1.91</v>
      </c>
      <c r="ET73" s="1">
        <f t="shared" si="93"/>
        <v>2.2945905743878634</v>
      </c>
      <c r="EV73">
        <v>3.561180185</v>
      </c>
      <c r="EW73">
        <v>4.18</v>
      </c>
      <c r="EX73">
        <v>1.64</v>
      </c>
      <c r="EY73">
        <v>4.13</v>
      </c>
      <c r="EZ73">
        <v>5.27</v>
      </c>
      <c r="FA73">
        <v>5.58</v>
      </c>
      <c r="FB73">
        <v>3.74</v>
      </c>
      <c r="FC73">
        <v>2.52</v>
      </c>
      <c r="FD73">
        <v>3.43</v>
      </c>
      <c r="FE73" s="1">
        <f t="shared" si="94"/>
        <v>3.3359245073068613</v>
      </c>
      <c r="GT73">
        <f t="shared" si="85"/>
        <v>0.80724139244445436</v>
      </c>
      <c r="GU73">
        <f t="shared" si="84"/>
        <v>0.60668965515487483</v>
      </c>
      <c r="GV73">
        <f t="shared" si="91"/>
        <v>1.725717332213943</v>
      </c>
      <c r="GW73">
        <f t="shared" si="86"/>
        <v>0.41137388622097615</v>
      </c>
      <c r="GX73">
        <f t="shared" si="87"/>
        <v>0.2930273439745229</v>
      </c>
      <c r="GY73">
        <f t="shared" si="88"/>
        <v>1.4423290200363541</v>
      </c>
      <c r="GZ73">
        <f t="shared" si="89"/>
        <v>0.30811716669381539</v>
      </c>
      <c r="HA73">
        <f t="shared" si="100"/>
        <v>-0.7589109201553127</v>
      </c>
      <c r="HB73">
        <f t="shared" si="90"/>
        <v>0.63003168427349443</v>
      </c>
      <c r="HD73">
        <f t="shared" si="101"/>
        <v>0.61735833582871313</v>
      </c>
      <c r="HE73">
        <f t="shared" si="102"/>
        <v>0.44533096243599118</v>
      </c>
      <c r="HF73">
        <f t="shared" si="103"/>
        <v>1.1652198200313022</v>
      </c>
      <c r="HG73">
        <f t="shared" si="104"/>
        <v>0.43554556139642547</v>
      </c>
      <c r="HH73">
        <f t="shared" si="105"/>
        <v>0.25958710164000715</v>
      </c>
      <c r="HI73">
        <f t="shared" si="106"/>
        <v>1.6133340877502518</v>
      </c>
      <c r="HJ73">
        <f t="shared" si="83"/>
        <v>0.10590081237112992</v>
      </c>
      <c r="HK73">
        <f t="shared" si="107"/>
        <v>-0.78768049476897173</v>
      </c>
      <c r="HL73">
        <f t="shared" si="108"/>
        <v>0.56866126037222209</v>
      </c>
      <c r="HN73">
        <f t="shared" si="57"/>
        <v>8.072413924444544E-3</v>
      </c>
      <c r="HO73">
        <f t="shared" si="46"/>
        <v>6.0668965515487481E-3</v>
      </c>
      <c r="HP73">
        <f t="shared" si="64"/>
        <v>1.725717332213943E-2</v>
      </c>
      <c r="HQ73">
        <f t="shared" si="58"/>
        <v>4.1137388622097615E-3</v>
      </c>
      <c r="HR73">
        <f t="shared" si="54"/>
        <v>2.5958710164000714E-3</v>
      </c>
      <c r="HS73">
        <f t="shared" si="55"/>
        <v>1.6133340877502518E-2</v>
      </c>
      <c r="HT73">
        <f t="shared" si="59"/>
        <v>3.0811716669381537E-3</v>
      </c>
      <c r="HU73">
        <f t="shared" si="109"/>
        <v>-7.5891092015531268E-3</v>
      </c>
      <c r="HV73">
        <f t="shared" si="60"/>
        <v>0.63003168427349443</v>
      </c>
    </row>
    <row r="74" spans="1:230" ht="15.75" x14ac:dyDescent="0.25">
      <c r="A74" t="s">
        <v>434</v>
      </c>
      <c r="B74">
        <v>1.2218852630000001</v>
      </c>
      <c r="C74">
        <v>112.99977699999999</v>
      </c>
      <c r="D74">
        <v>1814288.0829659801</v>
      </c>
      <c r="E74">
        <v>1006603.08366856</v>
      </c>
      <c r="F74">
        <v>421179.239742962</v>
      </c>
      <c r="G74">
        <v>341926.81947316002</v>
      </c>
      <c r="H74">
        <v>1028029.20379858</v>
      </c>
      <c r="I74">
        <v>126477.88899553</v>
      </c>
      <c r="J74">
        <f t="shared" si="95"/>
        <v>8128.1337944762254</v>
      </c>
      <c r="K74">
        <f>1/'Bond Portfolio data'!AP146</f>
        <v>0.79595210596987964</v>
      </c>
      <c r="M74">
        <v>526535.80000000005</v>
      </c>
      <c r="N74">
        <v>294825.5</v>
      </c>
      <c r="O74">
        <v>130461.6</v>
      </c>
      <c r="P74">
        <v>94715.4</v>
      </c>
      <c r="Q74">
        <v>81910.5</v>
      </c>
      <c r="R74">
        <v>70677.14</v>
      </c>
      <c r="S74">
        <v>75201.899999999994</v>
      </c>
      <c r="T74">
        <f t="shared" si="96"/>
        <v>1.0640201343744242</v>
      </c>
      <c r="U74">
        <v>104.32550000000001</v>
      </c>
      <c r="V74">
        <v>100.6071</v>
      </c>
      <c r="W74">
        <f t="shared" si="97"/>
        <v>106.40201343744242</v>
      </c>
      <c r="X74">
        <v>496310.4</v>
      </c>
      <c r="Y74">
        <v>283293.40000000002</v>
      </c>
      <c r="Z74">
        <v>114375.1</v>
      </c>
      <c r="AA74">
        <v>92703.3</v>
      </c>
      <c r="AB74">
        <v>260094</v>
      </c>
      <c r="AC74">
        <v>25.15</v>
      </c>
      <c r="AD74">
        <v>6125</v>
      </c>
      <c r="AE74">
        <f t="shared" si="42"/>
        <v>1.6884424067837871</v>
      </c>
      <c r="AF74">
        <f t="shared" si="43"/>
        <v>154043.75</v>
      </c>
      <c r="AG74">
        <f>'Bond Portfolio data'!AX146</f>
        <v>114.42</v>
      </c>
      <c r="AI74">
        <v>8.8187225991339506</v>
      </c>
      <c r="AJ74">
        <v>11740.3770241865</v>
      </c>
      <c r="AK74">
        <v>7.6213310857001604</v>
      </c>
      <c r="AL74">
        <v>7.3941791438262001</v>
      </c>
      <c r="AM74">
        <v>0.79868396373680195</v>
      </c>
      <c r="AN74">
        <v>1.00973513901365</v>
      </c>
      <c r="AO74">
        <f t="shared" si="56"/>
        <v>-1.0760251563510987</v>
      </c>
      <c r="AP74">
        <v>747.69714398493602</v>
      </c>
      <c r="AQ74">
        <f>'Bond Portfolio data'!BG146/100</f>
        <v>8.0124999999999993</v>
      </c>
      <c r="AR74">
        <v>731.76479946140398</v>
      </c>
      <c r="AS74">
        <f t="shared" si="47"/>
        <v>916.21321159084835</v>
      </c>
      <c r="AU74">
        <v>91.670299999999997</v>
      </c>
      <c r="AV74">
        <v>83.406599999999997</v>
      </c>
      <c r="AW74">
        <v>1580787.33</v>
      </c>
      <c r="AX74">
        <v>1030877.85</v>
      </c>
      <c r="AY74">
        <v>269637.13</v>
      </c>
      <c r="AZ74">
        <v>322580.23</v>
      </c>
      <c r="BA74">
        <v>182242</v>
      </c>
      <c r="BB74">
        <v>930.5</v>
      </c>
      <c r="BC74">
        <f t="shared" si="92"/>
        <v>15.065680155416857</v>
      </c>
      <c r="BD74">
        <f>'Bond Portfolio data'!BP146</f>
        <v>0.54769999999999996</v>
      </c>
      <c r="BF74">
        <v>1486320</v>
      </c>
      <c r="BG74">
        <v>785876</v>
      </c>
      <c r="BH74">
        <v>285396</v>
      </c>
      <c r="BI74">
        <v>287360</v>
      </c>
      <c r="BJ74">
        <v>521984</v>
      </c>
      <c r="BK74">
        <v>486596</v>
      </c>
      <c r="BL74">
        <v>96.6</v>
      </c>
      <c r="BM74">
        <v>101.3</v>
      </c>
      <c r="BN74">
        <v>1538323</v>
      </c>
      <c r="BO74">
        <v>797771</v>
      </c>
      <c r="BP74">
        <v>357233</v>
      </c>
      <c r="BQ74">
        <v>296499</v>
      </c>
      <c r="BR74">
        <v>94.712999999999994</v>
      </c>
      <c r="BS74">
        <v>98.451999999999998</v>
      </c>
      <c r="BT74">
        <f>'Bond Portfolio data'!BX146</f>
        <v>1.1222000000000001</v>
      </c>
      <c r="BV74">
        <v>1021284</v>
      </c>
      <c r="BW74">
        <v>584568</v>
      </c>
      <c r="BX74">
        <v>285404</v>
      </c>
      <c r="BY74">
        <v>181372</v>
      </c>
      <c r="BZ74">
        <v>210316</v>
      </c>
      <c r="CA74">
        <v>229392</v>
      </c>
      <c r="CB74">
        <v>84.608500000000006</v>
      </c>
      <c r="CC74">
        <v>109.0496</v>
      </c>
      <c r="CD74">
        <v>1207056.44</v>
      </c>
      <c r="CE74">
        <v>654230.68000000005</v>
      </c>
      <c r="CF74">
        <v>304836.15999999997</v>
      </c>
      <c r="CG74">
        <v>217516.91</v>
      </c>
      <c r="CH74">
        <v>122177</v>
      </c>
      <c r="CI74">
        <v>89</v>
      </c>
      <c r="CJ74">
        <f t="shared" si="44"/>
        <v>1372.7752808988764</v>
      </c>
      <c r="CK74">
        <f>1/'Bond Portfolio data'!CG146</f>
        <v>1.3401232913428036</v>
      </c>
      <c r="CM74">
        <v>2197096</v>
      </c>
      <c r="CN74">
        <v>887708</v>
      </c>
      <c r="CO74">
        <v>465428</v>
      </c>
      <c r="CP74">
        <v>407380</v>
      </c>
      <c r="CQ74">
        <v>979392</v>
      </c>
      <c r="CR74">
        <v>601844</v>
      </c>
      <c r="CS74">
        <v>87.4285</v>
      </c>
      <c r="CT74">
        <v>91.350800000000007</v>
      </c>
      <c r="CU74">
        <v>2513021.48</v>
      </c>
      <c r="CV74">
        <v>978234.04</v>
      </c>
      <c r="CW74">
        <v>553056.68000000005</v>
      </c>
      <c r="CX74">
        <v>497644.79999999999</v>
      </c>
      <c r="CY74">
        <v>219673</v>
      </c>
      <c r="CZ74">
        <v>777388.45</v>
      </c>
      <c r="DA74">
        <f t="shared" si="62"/>
        <v>0.2825781628219457</v>
      </c>
      <c r="DB74">
        <v>81.900000000000006</v>
      </c>
      <c r="DC74">
        <v>2347.6</v>
      </c>
      <c r="DD74">
        <v>865000</v>
      </c>
      <c r="DE74">
        <f>'Bond Portfolio data'!CP146</f>
        <v>6.2382</v>
      </c>
      <c r="DG74">
        <v>90.838800000000006</v>
      </c>
      <c r="DH74">
        <f t="shared" si="98"/>
        <v>95.959917990468668</v>
      </c>
      <c r="DI74">
        <v>1256648</v>
      </c>
      <c r="DJ74">
        <v>1309555.1000000001</v>
      </c>
      <c r="DK74">
        <v>3390056.84</v>
      </c>
      <c r="DL74">
        <v>1505139.17</v>
      </c>
      <c r="DM74">
        <v>785911.3</v>
      </c>
      <c r="DN74">
        <v>834917.88</v>
      </c>
      <c r="DO74">
        <v>339362.17</v>
      </c>
      <c r="DP74">
        <v>44048.99</v>
      </c>
      <c r="DQ74">
        <f t="shared" si="99"/>
        <v>7704.1986660761122</v>
      </c>
      <c r="DR74">
        <f>'Bond Portfolio data'!CY146</f>
        <v>7.3906999999999998</v>
      </c>
      <c r="DT74">
        <v>534265.14</v>
      </c>
      <c r="DU74">
        <v>298475.44</v>
      </c>
      <c r="DV74">
        <v>131173.35999999999</v>
      </c>
      <c r="DW74">
        <v>57342.75</v>
      </c>
      <c r="DX74">
        <v>296442.49</v>
      </c>
      <c r="DY74">
        <v>255984.98</v>
      </c>
      <c r="DZ74">
        <v>95.055199999999999</v>
      </c>
      <c r="EA74">
        <v>91.790400000000005</v>
      </c>
      <c r="EB74">
        <v>562024.12</v>
      </c>
      <c r="EC74">
        <v>308562.78000000003</v>
      </c>
      <c r="ED74">
        <v>135889.64000000001</v>
      </c>
      <c r="EE74">
        <v>62878.25</v>
      </c>
      <c r="EF74">
        <v>74510.539999999994</v>
      </c>
      <c r="EG74">
        <v>4283.17</v>
      </c>
      <c r="EH74">
        <f t="shared" ref="EH74:EH112" si="110">EF74/EG74*1000</f>
        <v>17396.120163336967</v>
      </c>
      <c r="EI74">
        <f>'Bond Portfolio data'!DI146</f>
        <v>1.2448999999999999</v>
      </c>
      <c r="EK74">
        <v>2.8956612900000001</v>
      </c>
      <c r="EL74">
        <v>4.5</v>
      </c>
      <c r="EM74">
        <v>0.1</v>
      </c>
      <c r="EN74">
        <v>4.42</v>
      </c>
      <c r="EO74">
        <v>5.84</v>
      </c>
      <c r="EP74">
        <v>3.33</v>
      </c>
      <c r="EQ74">
        <v>2.93</v>
      </c>
      <c r="ER74">
        <v>1.22</v>
      </c>
      <c r="ES74" s="42">
        <v>2.12</v>
      </c>
      <c r="ET74" s="1">
        <f t="shared" si="93"/>
        <v>2.4780600862706872</v>
      </c>
      <c r="EV74">
        <v>4.0503306459999999</v>
      </c>
      <c r="EW74">
        <v>4.6100000000000003</v>
      </c>
      <c r="EX74">
        <v>1.9</v>
      </c>
      <c r="EY74">
        <v>4.42</v>
      </c>
      <c r="EZ74">
        <v>5.69</v>
      </c>
      <c r="FA74">
        <v>5.85</v>
      </c>
      <c r="FB74">
        <v>4.17</v>
      </c>
      <c r="FC74">
        <v>2.85</v>
      </c>
      <c r="FD74">
        <v>3.89</v>
      </c>
      <c r="FE74" s="1">
        <f t="shared" si="94"/>
        <v>3.7296162605820387</v>
      </c>
      <c r="GT74">
        <f t="shared" si="85"/>
        <v>0.84216957265215475</v>
      </c>
      <c r="GU74">
        <f t="shared" si="84"/>
        <v>0.69885569885484145</v>
      </c>
      <c r="GV74">
        <f t="shared" si="91"/>
        <v>1.5442283655975038</v>
      </c>
      <c r="GW74">
        <f t="shared" si="86"/>
        <v>0.64180520167161526</v>
      </c>
      <c r="GX74">
        <f t="shared" si="87"/>
        <v>0.46672248435191516</v>
      </c>
      <c r="GY74">
        <f t="shared" si="88"/>
        <v>0.14176340912211149</v>
      </c>
      <c r="GZ74">
        <f t="shared" si="89"/>
        <v>0.84736657174891961</v>
      </c>
      <c r="HA74">
        <f t="shared" si="100"/>
        <v>-3.3695593644157662</v>
      </c>
      <c r="HB74">
        <f t="shared" si="90"/>
        <v>0.44781281081627294</v>
      </c>
      <c r="HD74">
        <f t="shared" si="101"/>
        <v>0.69215695359072804</v>
      </c>
      <c r="HE74">
        <f t="shared" si="102"/>
        <v>0.52170546743810198</v>
      </c>
      <c r="HF74">
        <f t="shared" si="103"/>
        <v>1.412396144763173</v>
      </c>
      <c r="HG74">
        <f t="shared" si="104"/>
        <v>0.68484162308654062</v>
      </c>
      <c r="HH74">
        <f t="shared" si="105"/>
        <v>0.41398235348082768</v>
      </c>
      <c r="HI74">
        <f t="shared" si="106"/>
        <v>0.24017236400878983</v>
      </c>
      <c r="HJ74">
        <f t="shared" ref="HJ74:HJ105" si="111">100*($GF$41*(LN(J74)-LN(J73))+$GG$41*(LN(AE74)-LN(AE73))+$GI$41*(LN(BC74)-LN(BC73))+$GJ$41*(LN(BR74)-LN(BR73))+$GK$41*(LN(CJ74)-LN(CJ73))+$GL$41*(LN(DA74)-LN(DA73))+$GM$41*(LN(DQ74)-LN(DQ73))+$GN$41*(LN(EH74)-LN(EH73)))</f>
        <v>0.57971867659672316</v>
      </c>
      <c r="HK74">
        <f t="shared" si="107"/>
        <v>-3.6037182792496814</v>
      </c>
      <c r="HL74">
        <f t="shared" si="108"/>
        <v>0.43843076975956485</v>
      </c>
      <c r="HN74">
        <f t="shared" si="57"/>
        <v>8.4216957265215477E-3</v>
      </c>
      <c r="HO74">
        <f t="shared" si="46"/>
        <v>6.9885569885484141E-3</v>
      </c>
      <c r="HP74">
        <f t="shared" si="64"/>
        <v>1.5442283655975038E-2</v>
      </c>
      <c r="HQ74">
        <f t="shared" si="58"/>
        <v>6.4180520167161524E-3</v>
      </c>
      <c r="HR74">
        <f t="shared" si="54"/>
        <v>4.1398235348082766E-3</v>
      </c>
      <c r="HS74">
        <f t="shared" si="55"/>
        <v>2.4017236400878982E-3</v>
      </c>
      <c r="HT74">
        <f t="shared" si="59"/>
        <v>8.4736657174891965E-3</v>
      </c>
      <c r="HU74">
        <f t="shared" si="109"/>
        <v>-3.3695593644157661E-2</v>
      </c>
      <c r="HV74">
        <f t="shared" si="60"/>
        <v>0.44781281081627294</v>
      </c>
    </row>
    <row r="75" spans="1:230" ht="15.75" x14ac:dyDescent="0.25">
      <c r="A75" t="s">
        <v>435</v>
      </c>
      <c r="B75">
        <v>1.227981985</v>
      </c>
      <c r="C75">
        <v>113.34266719999999</v>
      </c>
      <c r="D75">
        <v>1825995.4995364901</v>
      </c>
      <c r="E75">
        <v>1009324.75704327</v>
      </c>
      <c r="F75">
        <v>424878.40792156401</v>
      </c>
      <c r="G75">
        <v>342818.04359376902</v>
      </c>
      <c r="H75">
        <v>1038694.59015165</v>
      </c>
      <c r="I75">
        <v>127174.89973915</v>
      </c>
      <c r="J75">
        <f t="shared" si="95"/>
        <v>8167.4496483357116</v>
      </c>
      <c r="K75">
        <f>1/'Bond Portfolio data'!AP147</f>
        <v>0.7848800703252542</v>
      </c>
      <c r="M75">
        <v>524604.69999999995</v>
      </c>
      <c r="N75">
        <v>293016.09999999998</v>
      </c>
      <c r="O75">
        <v>129218.3</v>
      </c>
      <c r="P75">
        <v>94495.2</v>
      </c>
      <c r="Q75">
        <v>84865</v>
      </c>
      <c r="R75">
        <v>70604.81</v>
      </c>
      <c r="S75">
        <v>77595.3</v>
      </c>
      <c r="T75">
        <f t="shared" si="96"/>
        <v>1.0990086936003369</v>
      </c>
      <c r="U75">
        <v>104.13379999999999</v>
      </c>
      <c r="V75">
        <v>103.97239999999999</v>
      </c>
      <c r="W75">
        <f t="shared" si="97"/>
        <v>109.9008693600337</v>
      </c>
      <c r="X75">
        <v>495446.9</v>
      </c>
      <c r="Y75">
        <v>281426.90000000002</v>
      </c>
      <c r="Z75">
        <v>113603.1</v>
      </c>
      <c r="AA75">
        <v>92708</v>
      </c>
      <c r="AB75">
        <v>260668.4</v>
      </c>
      <c r="AC75">
        <v>24.98</v>
      </c>
      <c r="AD75">
        <v>6151</v>
      </c>
      <c r="AE75">
        <f t="shared" si="42"/>
        <v>1.6964857856045852</v>
      </c>
      <c r="AF75">
        <f t="shared" si="43"/>
        <v>153651.98000000001</v>
      </c>
      <c r="AG75">
        <f>'Bond Portfolio data'!AX147</f>
        <v>116.19</v>
      </c>
      <c r="AI75">
        <v>8.8468739088806991</v>
      </c>
      <c r="AJ75">
        <v>12148.587577231099</v>
      </c>
      <c r="AK75">
        <v>7.6539532050935497</v>
      </c>
      <c r="AL75">
        <v>7.4201156696854396</v>
      </c>
      <c r="AM75">
        <v>0.80741332729481596</v>
      </c>
      <c r="AN75">
        <v>1.0122412210182501</v>
      </c>
      <c r="AO75">
        <f t="shared" si="56"/>
        <v>-1.7101418585927279</v>
      </c>
      <c r="AP75">
        <v>748.51629471691194</v>
      </c>
      <c r="AQ75">
        <f>'Bond Portfolio data'!BG147/100</f>
        <v>7.9670000000000005</v>
      </c>
      <c r="AR75">
        <v>768.02468502444901</v>
      </c>
      <c r="AS75">
        <f t="shared" si="47"/>
        <v>951.21625945618712</v>
      </c>
      <c r="AU75">
        <v>92.438500000000005</v>
      </c>
      <c r="AV75">
        <v>83.544399999999996</v>
      </c>
      <c r="AW75">
        <v>1583042.11</v>
      </c>
      <c r="AX75">
        <v>1036252.83</v>
      </c>
      <c r="AY75">
        <v>283872.86</v>
      </c>
      <c r="AZ75">
        <v>324756.11</v>
      </c>
      <c r="BA75">
        <v>185092</v>
      </c>
      <c r="BB75">
        <v>931.8</v>
      </c>
      <c r="BC75">
        <f t="shared" si="92"/>
        <v>15.279937919989434</v>
      </c>
      <c r="BD75">
        <f>'Bond Portfolio data'!BP147</f>
        <v>0.53349999999999997</v>
      </c>
      <c r="BF75">
        <v>1500672</v>
      </c>
      <c r="BG75">
        <v>796332</v>
      </c>
      <c r="BH75">
        <v>289216</v>
      </c>
      <c r="BI75">
        <v>290988</v>
      </c>
      <c r="BJ75">
        <v>528200</v>
      </c>
      <c r="BK75">
        <v>492312</v>
      </c>
      <c r="BL75">
        <v>97.3</v>
      </c>
      <c r="BM75">
        <v>102.7</v>
      </c>
      <c r="BN75">
        <v>1542598</v>
      </c>
      <c r="BO75">
        <v>806456</v>
      </c>
      <c r="BP75">
        <v>357160</v>
      </c>
      <c r="BQ75">
        <v>297457</v>
      </c>
      <c r="BR75">
        <v>96.311999999999998</v>
      </c>
      <c r="BS75">
        <v>98.474999999999994</v>
      </c>
      <c r="BT75">
        <f>'Bond Portfolio data'!BX147</f>
        <v>1.1216999999999999</v>
      </c>
      <c r="BV75">
        <v>1048168</v>
      </c>
      <c r="BW75">
        <v>594756</v>
      </c>
      <c r="BX75">
        <v>287148</v>
      </c>
      <c r="BY75">
        <v>182208</v>
      </c>
      <c r="BZ75">
        <v>213040</v>
      </c>
      <c r="CA75">
        <v>225048</v>
      </c>
      <c r="CB75">
        <v>85.803700000000006</v>
      </c>
      <c r="CC75">
        <v>108.73869999999999</v>
      </c>
      <c r="CD75">
        <v>1221616.17</v>
      </c>
      <c r="CE75">
        <v>660345.43000000005</v>
      </c>
      <c r="CF75">
        <v>302623.43</v>
      </c>
      <c r="CG75">
        <v>216376.37</v>
      </c>
      <c r="CH75">
        <v>124435</v>
      </c>
      <c r="CI75">
        <v>89.8</v>
      </c>
      <c r="CJ75">
        <f t="shared" si="44"/>
        <v>1385.6904231625836</v>
      </c>
      <c r="CK75">
        <f>1/'Bond Portfolio data'!CG147</f>
        <v>1.321003963011889</v>
      </c>
      <c r="CM75">
        <v>2235088</v>
      </c>
      <c r="CN75">
        <v>899912</v>
      </c>
      <c r="CO75">
        <v>466912</v>
      </c>
      <c r="CP75">
        <v>411660</v>
      </c>
      <c r="CQ75">
        <v>995380</v>
      </c>
      <c r="CR75">
        <v>614952</v>
      </c>
      <c r="CS75">
        <v>88.036699999999996</v>
      </c>
      <c r="CT75">
        <v>92.136899999999997</v>
      </c>
      <c r="CU75">
        <v>2538814.25</v>
      </c>
      <c r="CV75">
        <v>988882.35</v>
      </c>
      <c r="CW75">
        <v>550850.26</v>
      </c>
      <c r="CX75">
        <v>500545.31</v>
      </c>
      <c r="CY75">
        <v>224624</v>
      </c>
      <c r="CZ75">
        <v>785343.49</v>
      </c>
      <c r="DA75">
        <f t="shared" si="62"/>
        <v>0.2860200700205715</v>
      </c>
      <c r="DB75">
        <v>82.6</v>
      </c>
      <c r="DC75">
        <v>2371.83</v>
      </c>
      <c r="DD75">
        <v>870000</v>
      </c>
      <c r="DE75">
        <f>'Bond Portfolio data'!CP147</f>
        <v>6.3285</v>
      </c>
      <c r="DG75">
        <v>90.904300000000006</v>
      </c>
      <c r="DH75">
        <f t="shared" si="98"/>
        <v>95.342422083487122</v>
      </c>
      <c r="DI75">
        <v>1265448</v>
      </c>
      <c r="DJ75">
        <v>1327266.47</v>
      </c>
      <c r="DK75">
        <v>3434039.21</v>
      </c>
      <c r="DL75">
        <v>1508329.46</v>
      </c>
      <c r="DM75">
        <v>792497.31</v>
      </c>
      <c r="DN75">
        <v>843181.54</v>
      </c>
      <c r="DO75">
        <v>346677.15</v>
      </c>
      <c r="DP75">
        <v>44548.6</v>
      </c>
      <c r="DQ75">
        <f t="shared" si="99"/>
        <v>7781.9987609038226</v>
      </c>
      <c r="DR75">
        <f>'Bond Portfolio data'!CY147</f>
        <v>7.2435999999999998</v>
      </c>
      <c r="DT75">
        <v>541444.03</v>
      </c>
      <c r="DU75">
        <v>301243.94</v>
      </c>
      <c r="DV75">
        <v>131207.31</v>
      </c>
      <c r="DW75">
        <v>58225.47</v>
      </c>
      <c r="DX75">
        <v>308050.75</v>
      </c>
      <c r="DY75">
        <v>254829.6</v>
      </c>
      <c r="DZ75">
        <v>95.520600000000002</v>
      </c>
      <c r="EA75">
        <v>92.487300000000005</v>
      </c>
      <c r="EB75">
        <v>566911.55000000005</v>
      </c>
      <c r="EC75">
        <v>310284.49</v>
      </c>
      <c r="ED75">
        <v>135428.6</v>
      </c>
      <c r="EE75">
        <v>63497.94</v>
      </c>
      <c r="EF75">
        <v>75511.990000000005</v>
      </c>
      <c r="EG75">
        <v>4310.12</v>
      </c>
      <c r="EH75">
        <f t="shared" si="110"/>
        <v>17519.695507317665</v>
      </c>
      <c r="EI75">
        <f>'Bond Portfolio data'!DI147</f>
        <v>1.2366999999999999</v>
      </c>
      <c r="EK75">
        <v>3.2215076919999999</v>
      </c>
      <c r="EL75">
        <v>4.74</v>
      </c>
      <c r="EM75">
        <v>0.4</v>
      </c>
      <c r="EN75">
        <v>4.5</v>
      </c>
      <c r="EO75">
        <v>6.15</v>
      </c>
      <c r="EP75">
        <v>3.33</v>
      </c>
      <c r="EQ75">
        <v>3.23</v>
      </c>
      <c r="ER75">
        <v>1.41</v>
      </c>
      <c r="ES75" s="42">
        <v>2.42</v>
      </c>
      <c r="ET75" s="1">
        <f t="shared" si="93"/>
        <v>2.7497817695510909</v>
      </c>
      <c r="EV75">
        <v>3.9681088619999998</v>
      </c>
      <c r="EW75">
        <v>4.62</v>
      </c>
      <c r="EX75">
        <v>1.74</v>
      </c>
      <c r="EY75">
        <v>4.25</v>
      </c>
      <c r="EZ75">
        <v>5.73</v>
      </c>
      <c r="FA75">
        <v>6.12</v>
      </c>
      <c r="FB75">
        <v>4.21</v>
      </c>
      <c r="FC75">
        <v>2.37</v>
      </c>
      <c r="FD75">
        <v>3.83</v>
      </c>
      <c r="FE75" s="1">
        <f t="shared" si="94"/>
        <v>3.6566581645030083</v>
      </c>
      <c r="GT75">
        <f t="shared" si="85"/>
        <v>0.56625629403390398</v>
      </c>
      <c r="GU75">
        <f t="shared" si="84"/>
        <v>0.34903970395410949</v>
      </c>
      <c r="GV75">
        <f t="shared" si="91"/>
        <v>0.90713495516866016</v>
      </c>
      <c r="GW75">
        <f t="shared" si="86"/>
        <v>0.27394247752443085</v>
      </c>
      <c r="GX75">
        <f t="shared" si="87"/>
        <v>0.43059081787485132</v>
      </c>
      <c r="GY75">
        <f t="shared" si="88"/>
        <v>0.91584676966487366</v>
      </c>
      <c r="GZ75">
        <f t="shared" si="89"/>
        <v>0.87854661384596222</v>
      </c>
      <c r="HA75">
        <f t="shared" si="100"/>
        <v>-0.61718376321043811</v>
      </c>
      <c r="HB75">
        <f t="shared" si="90"/>
        <v>0.50772947076349273</v>
      </c>
      <c r="HD75">
        <f t="shared" si="101"/>
        <v>0.38452572662051127</v>
      </c>
      <c r="HE75">
        <f t="shared" si="102"/>
        <v>0.11362754521232546</v>
      </c>
      <c r="HF75">
        <f t="shared" si="103"/>
        <v>0.77084821201296982</v>
      </c>
      <c r="HG75">
        <f t="shared" si="104"/>
        <v>0.28723128266062092</v>
      </c>
      <c r="HH75">
        <f t="shared" si="105"/>
        <v>0.37754355551579538</v>
      </c>
      <c r="HI75">
        <f t="shared" si="106"/>
        <v>1.1280517482448083</v>
      </c>
      <c r="HJ75">
        <f t="shared" si="111"/>
        <v>0.67334270508551419</v>
      </c>
      <c r="HK75">
        <f t="shared" si="107"/>
        <v>-0.62103858745034601</v>
      </c>
      <c r="HL75">
        <f t="shared" si="108"/>
        <v>0.24578494473198159</v>
      </c>
      <c r="HN75">
        <f t="shared" si="57"/>
        <v>5.6625629403390396E-3</v>
      </c>
      <c r="HO75">
        <f t="shared" si="46"/>
        <v>3.4903970395410949E-3</v>
      </c>
      <c r="HP75">
        <f t="shared" si="64"/>
        <v>9.071349551686602E-3</v>
      </c>
      <c r="HQ75">
        <f t="shared" si="58"/>
        <v>2.7394247752443087E-3</v>
      </c>
      <c r="HR75">
        <f t="shared" si="54"/>
        <v>3.7754355551579536E-3</v>
      </c>
      <c r="HS75">
        <f t="shared" si="55"/>
        <v>1.1280517482448082E-2</v>
      </c>
      <c r="HT75">
        <f t="shared" si="59"/>
        <v>8.7854661384596227E-3</v>
      </c>
      <c r="HU75">
        <f t="shared" si="109"/>
        <v>-6.1718376321043813E-3</v>
      </c>
      <c r="HV75">
        <f t="shared" si="60"/>
        <v>0.50772947076349273</v>
      </c>
    </row>
    <row r="76" spans="1:230" ht="15.75" x14ac:dyDescent="0.25">
      <c r="A76" t="s">
        <v>436</v>
      </c>
      <c r="B76">
        <v>1.23374151</v>
      </c>
      <c r="C76">
        <v>112.9264912</v>
      </c>
      <c r="D76">
        <v>1845960.8024579999</v>
      </c>
      <c r="E76">
        <v>1019002.9133572</v>
      </c>
      <c r="F76">
        <v>435782.35189277201</v>
      </c>
      <c r="G76">
        <v>345304.99183831998</v>
      </c>
      <c r="H76">
        <v>1051288.84298066</v>
      </c>
      <c r="I76">
        <v>127804.12706730999</v>
      </c>
      <c r="J76">
        <f t="shared" si="95"/>
        <v>8225.7816480917136</v>
      </c>
      <c r="K76">
        <f>1/'Bond Portfolio data'!AP148</f>
        <v>0.77508865076443112</v>
      </c>
      <c r="M76">
        <v>530798.80000000005</v>
      </c>
      <c r="N76">
        <v>295275.90000000002</v>
      </c>
      <c r="O76">
        <v>131672.20000000001</v>
      </c>
      <c r="P76">
        <v>94322.7</v>
      </c>
      <c r="Q76">
        <v>86581.2</v>
      </c>
      <c r="R76">
        <v>70598.38</v>
      </c>
      <c r="S76">
        <v>77648.399999999994</v>
      </c>
      <c r="T76">
        <f t="shared" si="96"/>
        <v>1.0998609316531058</v>
      </c>
      <c r="U76">
        <v>104.199</v>
      </c>
      <c r="V76">
        <v>103.96080000000001</v>
      </c>
      <c r="W76">
        <f t="shared" si="97"/>
        <v>109.98609316531058</v>
      </c>
      <c r="X76">
        <v>500891.5</v>
      </c>
      <c r="Y76">
        <v>284255.59999999998</v>
      </c>
      <c r="Z76">
        <v>116453.1</v>
      </c>
      <c r="AA76">
        <v>92581.4</v>
      </c>
      <c r="AB76">
        <v>261783.1</v>
      </c>
      <c r="AC76">
        <v>25.3</v>
      </c>
      <c r="AD76">
        <v>6156</v>
      </c>
      <c r="AE76">
        <f t="shared" si="42"/>
        <v>1.6808249029835605</v>
      </c>
      <c r="AF76">
        <f t="shared" si="43"/>
        <v>155746.80000000002</v>
      </c>
      <c r="AG76">
        <f>'Bond Portfolio data'!AX148</f>
        <v>117.71</v>
      </c>
      <c r="AI76">
        <v>8.8817820720900897</v>
      </c>
      <c r="AJ76">
        <v>12560.8770103926</v>
      </c>
      <c r="AK76">
        <v>7.6842928573835501</v>
      </c>
      <c r="AL76">
        <v>7.4730074825707202</v>
      </c>
      <c r="AM76">
        <v>0.82110575504869698</v>
      </c>
      <c r="AN76">
        <v>1.02246324283141</v>
      </c>
      <c r="AO76">
        <f t="shared" si="56"/>
        <v>-0.57452748023120093</v>
      </c>
      <c r="AP76">
        <v>749.35496216542504</v>
      </c>
      <c r="AQ76">
        <f>'Bond Portfolio data'!BG148/100</f>
        <v>7.8639999999999999</v>
      </c>
      <c r="AR76">
        <v>841.61029803818099</v>
      </c>
      <c r="AS76">
        <f t="shared" si="47"/>
        <v>1024.9718661249281</v>
      </c>
      <c r="AU76">
        <v>93.014499999999998</v>
      </c>
      <c r="AV76">
        <v>82.558400000000006</v>
      </c>
      <c r="AW76">
        <v>1588707.45</v>
      </c>
      <c r="AX76">
        <v>1034578.47</v>
      </c>
      <c r="AY76">
        <v>289311.27</v>
      </c>
      <c r="AZ76">
        <v>325040.95</v>
      </c>
      <c r="BA76">
        <v>190608</v>
      </c>
      <c r="BB76">
        <v>935.6</v>
      </c>
      <c r="BC76">
        <f t="shared" si="92"/>
        <v>15.671391455914756</v>
      </c>
      <c r="BD76">
        <f>'Bond Portfolio data'!BP148</f>
        <v>0.52190000000000003</v>
      </c>
      <c r="BF76">
        <v>1510304</v>
      </c>
      <c r="BG76">
        <v>803732</v>
      </c>
      <c r="BH76">
        <v>294476</v>
      </c>
      <c r="BI76">
        <v>294024</v>
      </c>
      <c r="BJ76">
        <v>534376</v>
      </c>
      <c r="BK76">
        <v>495592</v>
      </c>
      <c r="BL76">
        <v>97.5</v>
      </c>
      <c r="BM76">
        <v>103.3</v>
      </c>
      <c r="BN76">
        <v>1548417</v>
      </c>
      <c r="BO76">
        <v>814727</v>
      </c>
      <c r="BP76">
        <v>359138</v>
      </c>
      <c r="BQ76">
        <v>299321</v>
      </c>
      <c r="BR76">
        <v>97.787999999999997</v>
      </c>
      <c r="BS76">
        <v>98.471999999999994</v>
      </c>
      <c r="BT76">
        <f>'Bond Portfolio data'!BX148</f>
        <v>1.1392</v>
      </c>
      <c r="BV76">
        <v>1075804</v>
      </c>
      <c r="BW76">
        <v>605544</v>
      </c>
      <c r="BX76">
        <v>293832</v>
      </c>
      <c r="BY76">
        <v>184968</v>
      </c>
      <c r="BZ76">
        <v>215960</v>
      </c>
      <c r="CA76">
        <v>232292</v>
      </c>
      <c r="CB76">
        <v>86.826899999999995</v>
      </c>
      <c r="CC76">
        <v>106.1247</v>
      </c>
      <c r="CD76">
        <v>1239058.23</v>
      </c>
      <c r="CE76">
        <v>669226.44999999995</v>
      </c>
      <c r="CF76">
        <v>307682.71999999997</v>
      </c>
      <c r="CG76">
        <v>218169.7</v>
      </c>
      <c r="CH76">
        <v>128933</v>
      </c>
      <c r="CI76">
        <v>90.3</v>
      </c>
      <c r="CJ76">
        <f t="shared" si="44"/>
        <v>1427.8294573643411</v>
      </c>
      <c r="CK76">
        <f>1/'Bond Portfolio data'!CG148</f>
        <v>1.2975217334890359</v>
      </c>
      <c r="CM76">
        <v>2253884</v>
      </c>
      <c r="CN76">
        <v>914460</v>
      </c>
      <c r="CO76">
        <v>486396</v>
      </c>
      <c r="CP76">
        <v>423216</v>
      </c>
      <c r="CQ76">
        <v>997272</v>
      </c>
      <c r="CR76">
        <v>659876</v>
      </c>
      <c r="CS76">
        <v>87.181399999999996</v>
      </c>
      <c r="CT76">
        <v>93.408199999999994</v>
      </c>
      <c r="CU76">
        <v>2585280.7000000002</v>
      </c>
      <c r="CV76">
        <v>994090.19</v>
      </c>
      <c r="CW76">
        <v>549421.53</v>
      </c>
      <c r="CX76">
        <v>502940.79</v>
      </c>
      <c r="CY76">
        <v>229605</v>
      </c>
      <c r="CZ76">
        <v>791150.26</v>
      </c>
      <c r="DA76">
        <f t="shared" si="62"/>
        <v>0.29021667767637466</v>
      </c>
      <c r="DB76">
        <v>84.2</v>
      </c>
      <c r="DC76">
        <v>2392.38</v>
      </c>
      <c r="DD76">
        <v>873000</v>
      </c>
      <c r="DE76">
        <f>'Bond Portfolio data'!CP148</f>
        <v>6.4111000000000002</v>
      </c>
      <c r="DG76">
        <v>91.594300000000004</v>
      </c>
      <c r="DH76">
        <f t="shared" si="98"/>
        <v>93.94448161671211</v>
      </c>
      <c r="DI76">
        <v>1300928</v>
      </c>
      <c r="DJ76">
        <v>1384783.84</v>
      </c>
      <c r="DK76">
        <v>3453421.28</v>
      </c>
      <c r="DL76">
        <v>1528004.18</v>
      </c>
      <c r="DM76">
        <v>809434.38</v>
      </c>
      <c r="DN76">
        <v>844342.52</v>
      </c>
      <c r="DO76">
        <v>349559.79</v>
      </c>
      <c r="DP76">
        <v>44755.08</v>
      </c>
      <c r="DQ76">
        <f t="shared" si="99"/>
        <v>7810.5053102351731</v>
      </c>
      <c r="DR76">
        <f>'Bond Portfolio data'!CY148</f>
        <v>7.0829000000000004</v>
      </c>
      <c r="DT76">
        <v>550945.48</v>
      </c>
      <c r="DU76">
        <v>302519.18</v>
      </c>
      <c r="DV76">
        <v>135250.84</v>
      </c>
      <c r="DW76">
        <v>58663.48</v>
      </c>
      <c r="DX76">
        <v>328067.19</v>
      </c>
      <c r="DY76">
        <v>278261.34999999998</v>
      </c>
      <c r="DZ76">
        <v>95.884</v>
      </c>
      <c r="EA76">
        <v>93.669200000000004</v>
      </c>
      <c r="EB76">
        <v>574541.51</v>
      </c>
      <c r="EC76">
        <v>311390.39</v>
      </c>
      <c r="ED76">
        <v>139082.47</v>
      </c>
      <c r="EE76">
        <v>63680.17</v>
      </c>
      <c r="EF76">
        <v>76454.13</v>
      </c>
      <c r="EG76">
        <v>4343.4799999999996</v>
      </c>
      <c r="EH76">
        <f t="shared" si="110"/>
        <v>17602.044904086128</v>
      </c>
      <c r="EI76">
        <f>'Bond Portfolio data'!DI148</f>
        <v>1.2344999999999999</v>
      </c>
      <c r="EK76">
        <v>3.5901904760000001</v>
      </c>
      <c r="EL76">
        <v>5.04</v>
      </c>
      <c r="EM76">
        <v>0.4</v>
      </c>
      <c r="EN76">
        <v>4.5</v>
      </c>
      <c r="EO76">
        <v>6.35</v>
      </c>
      <c r="EP76">
        <v>3.33</v>
      </c>
      <c r="EQ76">
        <v>3.63</v>
      </c>
      <c r="ER76">
        <v>1.8</v>
      </c>
      <c r="ES76" s="42">
        <v>2.88</v>
      </c>
      <c r="ET76" s="1">
        <f t="shared" si="93"/>
        <v>2.9715032011501812</v>
      </c>
      <c r="EV76">
        <v>3.8620361540000001</v>
      </c>
      <c r="EW76">
        <v>4.5999999999999996</v>
      </c>
      <c r="EX76">
        <v>1.69</v>
      </c>
      <c r="EY76">
        <v>4.03</v>
      </c>
      <c r="EZ76">
        <v>5.66</v>
      </c>
      <c r="FA76">
        <v>6.12</v>
      </c>
      <c r="FB76">
        <v>4.1900000000000004</v>
      </c>
      <c r="FC76">
        <v>2.4900000000000002</v>
      </c>
      <c r="FD76">
        <v>3.67</v>
      </c>
      <c r="FE76" s="1">
        <f t="shared" si="94"/>
        <v>3.5813488220999252</v>
      </c>
      <c r="GT76">
        <f t="shared" si="85"/>
        <v>1.1774061861690599</v>
      </c>
      <c r="GU76">
        <f t="shared" si="84"/>
        <v>1.0148833278444458</v>
      </c>
      <c r="GV76">
        <f t="shared" si="91"/>
        <v>2.5147082914859111</v>
      </c>
      <c r="GW76">
        <f t="shared" si="86"/>
        <v>0.6635980428859396</v>
      </c>
      <c r="GX76">
        <f t="shared" si="87"/>
        <v>0.46537284734112594</v>
      </c>
      <c r="GY76">
        <f t="shared" si="88"/>
        <v>-0.33254127252800492</v>
      </c>
      <c r="GZ76">
        <f t="shared" si="89"/>
        <v>0.76527711251029773</v>
      </c>
      <c r="HA76">
        <f t="shared" si="100"/>
        <v>-0.55818741731045163</v>
      </c>
      <c r="HB76">
        <f t="shared" si="90"/>
        <v>0.92344154545911206</v>
      </c>
      <c r="HD76">
        <f t="shared" si="101"/>
        <v>0.99046053727597694</v>
      </c>
      <c r="HE76">
        <f t="shared" si="102"/>
        <v>0.85172221321686692</v>
      </c>
      <c r="HF76">
        <f t="shared" si="103"/>
        <v>2.2905043567953816</v>
      </c>
      <c r="HG76">
        <f t="shared" si="104"/>
        <v>0.70817395110708814</v>
      </c>
      <c r="HH76">
        <f t="shared" si="105"/>
        <v>0.36708846204170892</v>
      </c>
      <c r="HI76">
        <f t="shared" si="106"/>
        <v>-0.31298647420567982</v>
      </c>
      <c r="HJ76">
        <f t="shared" si="111"/>
        <v>0.55742443469554792</v>
      </c>
      <c r="HK76">
        <f t="shared" si="107"/>
        <v>-0.49813982818829466</v>
      </c>
      <c r="HL76">
        <f t="shared" si="108"/>
        <v>0.39458671720583283</v>
      </c>
      <c r="HN76">
        <f t="shared" si="57"/>
        <v>1.17740618616906E-2</v>
      </c>
      <c r="HO76">
        <f t="shared" si="46"/>
        <v>1.0148833278444458E-2</v>
      </c>
      <c r="HP76">
        <f t="shared" si="64"/>
        <v>2.514708291485911E-2</v>
      </c>
      <c r="HQ76">
        <f t="shared" si="58"/>
        <v>6.6359804288593956E-3</v>
      </c>
      <c r="HR76">
        <f t="shared" si="54"/>
        <v>3.6708846204170894E-3</v>
      </c>
      <c r="HS76">
        <f t="shared" si="55"/>
        <v>-3.1298647420567984E-3</v>
      </c>
      <c r="HT76">
        <f t="shared" si="59"/>
        <v>7.6527711251029775E-3</v>
      </c>
      <c r="HU76">
        <f t="shared" si="109"/>
        <v>-5.5818741731045165E-3</v>
      </c>
      <c r="HV76">
        <f t="shared" si="60"/>
        <v>0.92344154545911206</v>
      </c>
    </row>
    <row r="77" spans="1:230" ht="15.75" x14ac:dyDescent="0.25">
      <c r="A77" t="s">
        <v>437</v>
      </c>
      <c r="B77">
        <v>1.2447367220000001</v>
      </c>
      <c r="C77">
        <v>113.16006940000001</v>
      </c>
      <c r="D77">
        <v>1860183.9987874101</v>
      </c>
      <c r="E77">
        <v>1019010.3499678801</v>
      </c>
      <c r="F77">
        <v>439978.085140977</v>
      </c>
      <c r="G77">
        <v>347186.05105268699</v>
      </c>
      <c r="H77">
        <v>1063658.2536802599</v>
      </c>
      <c r="I77">
        <v>128620.5801448</v>
      </c>
      <c r="J77">
        <f t="shared" si="95"/>
        <v>8269.7360910890166</v>
      </c>
      <c r="K77">
        <f>1/'Bond Portfolio data'!AP149</f>
        <v>0.76307335424154332</v>
      </c>
      <c r="M77">
        <v>533988.80000000005</v>
      </c>
      <c r="N77">
        <v>295706.90000000002</v>
      </c>
      <c r="O77">
        <v>131600</v>
      </c>
      <c r="P77">
        <v>94448.2</v>
      </c>
      <c r="Q77">
        <v>89623.9</v>
      </c>
      <c r="R77">
        <v>71273.31</v>
      </c>
      <c r="S77">
        <v>79700.800000000003</v>
      </c>
      <c r="T77">
        <f t="shared" si="96"/>
        <v>1.1182418776397505</v>
      </c>
      <c r="U77">
        <v>103.8918</v>
      </c>
      <c r="V77">
        <v>105.7101</v>
      </c>
      <c r="W77">
        <f t="shared" si="97"/>
        <v>111.82418776397505</v>
      </c>
      <c r="X77">
        <v>505385.3</v>
      </c>
      <c r="Y77">
        <v>285537.90000000002</v>
      </c>
      <c r="Z77">
        <v>117094.7</v>
      </c>
      <c r="AA77">
        <v>93074</v>
      </c>
      <c r="AB77">
        <v>260388.5</v>
      </c>
      <c r="AC77">
        <v>25.01</v>
      </c>
      <c r="AD77">
        <v>6162</v>
      </c>
      <c r="AE77">
        <f t="shared" si="42"/>
        <v>1.689609777640388</v>
      </c>
      <c r="AF77">
        <f t="shared" si="43"/>
        <v>154111.62</v>
      </c>
      <c r="AG77">
        <f>'Bond Portfolio data'!AX149</f>
        <v>119.44</v>
      </c>
      <c r="AI77">
        <v>8.9196887610597706</v>
      </c>
      <c r="AJ77">
        <v>13258.8440447375</v>
      </c>
      <c r="AK77">
        <v>7.7237533829539897</v>
      </c>
      <c r="AL77">
        <v>7.53441153290151</v>
      </c>
      <c r="AM77">
        <v>0.84359325328246404</v>
      </c>
      <c r="AN77">
        <v>1.03278166377254</v>
      </c>
      <c r="AO77">
        <f t="shared" si="56"/>
        <v>-2.9572765484043964</v>
      </c>
      <c r="AP77">
        <v>750.22092516415501</v>
      </c>
      <c r="AQ77">
        <f>'Bond Portfolio data'!BG149/100</f>
        <v>7.7610999999999999</v>
      </c>
      <c r="AR77">
        <v>822.86859440243404</v>
      </c>
      <c r="AS77">
        <f t="shared" si="47"/>
        <v>975.43287739750258</v>
      </c>
      <c r="AU77">
        <v>93.651899999999998</v>
      </c>
      <c r="AV77">
        <v>81.168999999999997</v>
      </c>
      <c r="AW77">
        <v>1604759.9</v>
      </c>
      <c r="AX77">
        <v>1045306.21</v>
      </c>
      <c r="AY77">
        <v>291560.59999999998</v>
      </c>
      <c r="AZ77">
        <v>327248.48</v>
      </c>
      <c r="BA77">
        <v>190862</v>
      </c>
      <c r="BB77">
        <v>937.1</v>
      </c>
      <c r="BC77">
        <f t="shared" si="92"/>
        <v>15.667156448289733</v>
      </c>
      <c r="BD77">
        <f>'Bond Portfolio data'!BP149</f>
        <v>0.51160000000000005</v>
      </c>
      <c r="BF77">
        <v>1543024</v>
      </c>
      <c r="BG77">
        <v>818184</v>
      </c>
      <c r="BH77">
        <v>302668</v>
      </c>
      <c r="BI77">
        <v>298700</v>
      </c>
      <c r="BJ77">
        <v>551396</v>
      </c>
      <c r="BK77">
        <v>509172</v>
      </c>
      <c r="BL77">
        <v>99</v>
      </c>
      <c r="BM77">
        <v>103.9</v>
      </c>
      <c r="BN77">
        <v>1558429</v>
      </c>
      <c r="BO77">
        <v>822038</v>
      </c>
      <c r="BP77">
        <v>364325</v>
      </c>
      <c r="BQ77">
        <v>300523</v>
      </c>
      <c r="BR77">
        <v>99.21</v>
      </c>
      <c r="BS77">
        <v>98.817999999999998</v>
      </c>
      <c r="BT77">
        <f>'Bond Portfolio data'!BX149</f>
        <v>1.1717</v>
      </c>
      <c r="BV77">
        <v>1103512</v>
      </c>
      <c r="BW77">
        <v>623144</v>
      </c>
      <c r="BX77">
        <v>305832</v>
      </c>
      <c r="BY77">
        <v>189412</v>
      </c>
      <c r="BZ77">
        <v>217724</v>
      </c>
      <c r="CA77">
        <v>238052</v>
      </c>
      <c r="CB77">
        <v>87.750900000000001</v>
      </c>
      <c r="CC77">
        <v>104.2586</v>
      </c>
      <c r="CD77">
        <v>1257472.45</v>
      </c>
      <c r="CE77">
        <v>683386.91</v>
      </c>
      <c r="CF77">
        <v>319585.13</v>
      </c>
      <c r="CG77">
        <v>220007.03</v>
      </c>
      <c r="CH77">
        <v>132047</v>
      </c>
      <c r="CI77">
        <v>90.3</v>
      </c>
      <c r="CJ77">
        <f t="shared" si="44"/>
        <v>1462.3145071982283</v>
      </c>
      <c r="CK77">
        <f>1/'Bond Portfolio data'!CG149</f>
        <v>1.272264631043257</v>
      </c>
      <c r="CM77">
        <v>2255992</v>
      </c>
      <c r="CN77">
        <v>932532</v>
      </c>
      <c r="CO77">
        <v>516100</v>
      </c>
      <c r="CP77">
        <v>434540</v>
      </c>
      <c r="CQ77">
        <v>974780</v>
      </c>
      <c r="CR77">
        <v>683828</v>
      </c>
      <c r="CS77">
        <v>87.2453</v>
      </c>
      <c r="CT77">
        <v>94.317300000000003</v>
      </c>
      <c r="CU77">
        <v>2585802.12</v>
      </c>
      <c r="CV77">
        <v>1014523.85</v>
      </c>
      <c r="CW77">
        <v>572988.43000000005</v>
      </c>
      <c r="CX77">
        <v>503097.75</v>
      </c>
      <c r="CY77">
        <v>238323</v>
      </c>
      <c r="CZ77">
        <v>815697.63</v>
      </c>
      <c r="DA77">
        <f t="shared" si="62"/>
        <v>0.29217076430637662</v>
      </c>
      <c r="DB77">
        <v>85.7</v>
      </c>
      <c r="DC77">
        <v>2409.33</v>
      </c>
      <c r="DD77">
        <v>903000</v>
      </c>
      <c r="DE77">
        <f>'Bond Portfolio data'!CP149</f>
        <v>6.2327000000000004</v>
      </c>
      <c r="DG77">
        <v>92.932299999999998</v>
      </c>
      <c r="DH77">
        <f t="shared" si="98"/>
        <v>94.066686692587481</v>
      </c>
      <c r="DI77">
        <v>1299916</v>
      </c>
      <c r="DJ77">
        <v>1381908.99</v>
      </c>
      <c r="DK77">
        <v>3482255.82</v>
      </c>
      <c r="DL77">
        <v>1539360.55</v>
      </c>
      <c r="DM77">
        <v>836127.24</v>
      </c>
      <c r="DN77">
        <v>839723.15</v>
      </c>
      <c r="DO77">
        <v>363187.14</v>
      </c>
      <c r="DP77">
        <v>45072.66</v>
      </c>
      <c r="DQ77">
        <f t="shared" si="99"/>
        <v>8057.8146486140377</v>
      </c>
      <c r="DR77">
        <f>'Bond Portfolio data'!CY149</f>
        <v>7.0080999999999998</v>
      </c>
      <c r="DT77">
        <v>559305.43000000005</v>
      </c>
      <c r="DU77">
        <v>305570.15999999997</v>
      </c>
      <c r="DV77">
        <v>137483.60999999999</v>
      </c>
      <c r="DW77">
        <v>59007.1</v>
      </c>
      <c r="DX77">
        <v>335599.68</v>
      </c>
      <c r="DY77">
        <v>272419.96999999997</v>
      </c>
      <c r="DZ77">
        <v>96.474299999999999</v>
      </c>
      <c r="EA77">
        <v>94.940600000000003</v>
      </c>
      <c r="EB77">
        <v>579717.69999999995</v>
      </c>
      <c r="EC77">
        <v>313680.40999999997</v>
      </c>
      <c r="ED77">
        <v>140590.19</v>
      </c>
      <c r="EE77">
        <v>63845.99</v>
      </c>
      <c r="EF77">
        <v>77436.94</v>
      </c>
      <c r="EG77">
        <v>4370.38</v>
      </c>
      <c r="EH77">
        <f t="shared" si="110"/>
        <v>17718.582823461573</v>
      </c>
      <c r="EI77">
        <f>'Bond Portfolio data'!DI149</f>
        <v>1.234</v>
      </c>
      <c r="EK77">
        <v>3.8203906249999999</v>
      </c>
      <c r="EL77">
        <v>5.35</v>
      </c>
      <c r="EM77">
        <v>0.63</v>
      </c>
      <c r="EN77">
        <v>4.5</v>
      </c>
      <c r="EO77">
        <v>6.41</v>
      </c>
      <c r="EP77">
        <v>3.33</v>
      </c>
      <c r="EQ77">
        <v>4.2</v>
      </c>
      <c r="ER77">
        <v>1.98</v>
      </c>
      <c r="ES77" s="42">
        <v>3.25</v>
      </c>
      <c r="ET77" s="1">
        <f t="shared" si="93"/>
        <v>3.1825712860234012</v>
      </c>
      <c r="EV77">
        <v>4.0802270920000003</v>
      </c>
      <c r="EW77">
        <v>4.8600000000000003</v>
      </c>
      <c r="EX77">
        <v>1.66</v>
      </c>
      <c r="EY77">
        <v>4.0999999999999996</v>
      </c>
      <c r="EZ77">
        <v>5.81</v>
      </c>
      <c r="FA77">
        <v>6.39</v>
      </c>
      <c r="FB77">
        <v>4.45</v>
      </c>
      <c r="FC77">
        <v>2.7</v>
      </c>
      <c r="FD77">
        <v>3.87</v>
      </c>
      <c r="FE77" s="1">
        <f t="shared" si="94"/>
        <v>3.7358607316583052</v>
      </c>
      <c r="GT77">
        <f t="shared" si="85"/>
        <v>1.0576749923370161</v>
      </c>
      <c r="GU77">
        <f t="shared" si="84"/>
        <v>0.65675071450367783</v>
      </c>
      <c r="GV77">
        <f t="shared" si="91"/>
        <v>1.398560857378216</v>
      </c>
      <c r="GW77">
        <f t="shared" si="86"/>
        <v>9.1887022247932826E-2</v>
      </c>
      <c r="GX77">
        <f t="shared" si="87"/>
        <v>0.73075646746999057</v>
      </c>
      <c r="GY77">
        <f t="shared" si="88"/>
        <v>0.14394599963856053</v>
      </c>
      <c r="GZ77">
        <f t="shared" si="89"/>
        <v>0.97829715960644303</v>
      </c>
      <c r="HA77">
        <f t="shared" si="100"/>
        <v>-0.6085857679022364</v>
      </c>
      <c r="HB77">
        <f t="shared" si="90"/>
        <v>0.11411891387633152</v>
      </c>
      <c r="HD77">
        <f t="shared" si="101"/>
        <v>0.8368229647423111</v>
      </c>
      <c r="HE77">
        <f t="shared" si="102"/>
        <v>0.39094368871227314</v>
      </c>
      <c r="HF77">
        <f t="shared" si="103"/>
        <v>1.0153745286538478</v>
      </c>
      <c r="HG77">
        <f t="shared" si="104"/>
        <v>8.9979320414111469E-2</v>
      </c>
      <c r="HH77">
        <f t="shared" si="105"/>
        <v>0.5714729694303039</v>
      </c>
      <c r="HI77">
        <f t="shared" si="106"/>
        <v>0.39455442090035675</v>
      </c>
      <c r="HJ77">
        <f t="shared" si="111"/>
        <v>0.62035244585658811</v>
      </c>
      <c r="HK77">
        <f t="shared" si="107"/>
        <v>-0.55132857272170299</v>
      </c>
      <c r="HL77">
        <f t="shared" si="108"/>
        <v>0.52366404023463309</v>
      </c>
      <c r="HN77">
        <f t="shared" si="57"/>
        <v>1.0576749923370161E-2</v>
      </c>
      <c r="HO77">
        <f t="shared" si="46"/>
        <v>6.5675071450367779E-3</v>
      </c>
      <c r="HP77">
        <f t="shared" si="64"/>
        <v>1.3985608573782161E-2</v>
      </c>
      <c r="HQ77">
        <f t="shared" si="58"/>
        <v>9.1887022247932827E-4</v>
      </c>
      <c r="HR77">
        <f t="shared" si="54"/>
        <v>5.7147296943030387E-3</v>
      </c>
      <c r="HS77">
        <f t="shared" si="55"/>
        <v>3.9455442090035675E-3</v>
      </c>
      <c r="HT77">
        <f t="shared" si="59"/>
        <v>9.7829715960644301E-3</v>
      </c>
      <c r="HU77">
        <f t="shared" si="109"/>
        <v>-6.0858576790223636E-3</v>
      </c>
      <c r="HV77">
        <f t="shared" si="60"/>
        <v>0.11411891387633152</v>
      </c>
    </row>
    <row r="78" spans="1:230" ht="15.75" x14ac:dyDescent="0.25">
      <c r="A78" t="s">
        <v>438</v>
      </c>
      <c r="B78">
        <v>1.250097926</v>
      </c>
      <c r="C78">
        <v>113.98271689999999</v>
      </c>
      <c r="D78">
        <v>1871852.1356696801</v>
      </c>
      <c r="E78">
        <v>1026047.6124350399</v>
      </c>
      <c r="F78">
        <v>442799.34791649098</v>
      </c>
      <c r="G78">
        <v>349118.47828915803</v>
      </c>
      <c r="H78">
        <v>1075355.5004867299</v>
      </c>
      <c r="I78">
        <v>129200.38969952</v>
      </c>
      <c r="J78">
        <f t="shared" si="95"/>
        <v>8323.1598835550958</v>
      </c>
      <c r="K78">
        <f>1/'Bond Portfolio data'!AP150</f>
        <v>0.74172861336802653</v>
      </c>
      <c r="M78">
        <v>533676.4</v>
      </c>
      <c r="N78">
        <v>296935.8</v>
      </c>
      <c r="O78">
        <v>129729.4</v>
      </c>
      <c r="P78">
        <v>95672.5</v>
      </c>
      <c r="Q78">
        <v>93158.9</v>
      </c>
      <c r="R78">
        <v>72293.740000000005</v>
      </c>
      <c r="S78">
        <v>83030</v>
      </c>
      <c r="T78">
        <f t="shared" si="96"/>
        <v>1.1485088473773801</v>
      </c>
      <c r="U78">
        <v>103.9359</v>
      </c>
      <c r="V78">
        <v>108.5878</v>
      </c>
      <c r="W78">
        <f t="shared" si="97"/>
        <v>114.85088473773801</v>
      </c>
      <c r="X78">
        <v>504932.9</v>
      </c>
      <c r="Y78">
        <v>286598.59999999998</v>
      </c>
      <c r="Z78">
        <v>115183.2</v>
      </c>
      <c r="AA78">
        <v>93754.4</v>
      </c>
      <c r="AB78">
        <v>262078.5</v>
      </c>
      <c r="AC78">
        <v>25.03</v>
      </c>
      <c r="AD78">
        <v>6192</v>
      </c>
      <c r="AE78">
        <f t="shared" ref="AE78:AE112" si="112">AB78/AC78/AD78</f>
        <v>1.6909843846299171</v>
      </c>
      <c r="AF78">
        <f t="shared" ref="AF78:AF112" si="113">AC78*AD78</f>
        <v>154985.76</v>
      </c>
      <c r="AG78">
        <f>'Bond Portfolio data'!AX150</f>
        <v>120.74</v>
      </c>
      <c r="AI78">
        <v>8.9546627955138405</v>
      </c>
      <c r="AJ78">
        <v>13926.1472278576</v>
      </c>
      <c r="AK78">
        <v>7.7566249432768197</v>
      </c>
      <c r="AL78">
        <v>7.5670260550230397</v>
      </c>
      <c r="AM78">
        <v>0.85529373929747599</v>
      </c>
      <c r="AN78">
        <v>1.04650024512318</v>
      </c>
      <c r="AO78">
        <f t="shared" si="56"/>
        <v>1.184510367511199</v>
      </c>
      <c r="AP78">
        <v>751.10440125296202</v>
      </c>
      <c r="AQ78">
        <f>'Bond Portfolio data'!BG150/100</f>
        <v>7.6760999999999999</v>
      </c>
      <c r="AR78">
        <v>895.59575713965796</v>
      </c>
      <c r="AS78">
        <f t="shared" si="47"/>
        <v>1047.1206744425435</v>
      </c>
      <c r="AU78">
        <v>93.906700000000001</v>
      </c>
      <c r="AV78">
        <v>82.675200000000004</v>
      </c>
      <c r="AW78">
        <v>1616613.55</v>
      </c>
      <c r="AX78">
        <v>1053881.73</v>
      </c>
      <c r="AY78">
        <v>299082.28999999998</v>
      </c>
      <c r="AZ78">
        <v>326943.86</v>
      </c>
      <c r="BA78">
        <v>194655</v>
      </c>
      <c r="BB78">
        <v>941.2</v>
      </c>
      <c r="BC78">
        <f t="shared" si="92"/>
        <v>15.908905161986334</v>
      </c>
      <c r="BD78">
        <f>'Bond Portfolio data'!BP150</f>
        <v>0.50329999999999997</v>
      </c>
      <c r="BF78">
        <v>1572372</v>
      </c>
      <c r="BG78">
        <v>834340</v>
      </c>
      <c r="BH78">
        <v>306200</v>
      </c>
      <c r="BI78">
        <v>302956</v>
      </c>
      <c r="BJ78">
        <v>552756</v>
      </c>
      <c r="BK78">
        <v>505324</v>
      </c>
      <c r="BL78">
        <v>99.9</v>
      </c>
      <c r="BM78">
        <v>101.5</v>
      </c>
      <c r="BN78">
        <v>1573470</v>
      </c>
      <c r="BO78">
        <v>834384</v>
      </c>
      <c r="BP78">
        <v>367022</v>
      </c>
      <c r="BQ78">
        <v>301928</v>
      </c>
      <c r="BR78">
        <v>99.674000000000007</v>
      </c>
      <c r="BS78">
        <v>99.808000000000007</v>
      </c>
      <c r="BT78">
        <f>'Bond Portfolio data'!BX150</f>
        <v>1.0984</v>
      </c>
      <c r="BV78">
        <v>1122624</v>
      </c>
      <c r="BW78">
        <v>635756</v>
      </c>
      <c r="BX78">
        <v>320776</v>
      </c>
      <c r="BY78">
        <v>193520</v>
      </c>
      <c r="BZ78">
        <v>219124</v>
      </c>
      <c r="CA78">
        <v>241536</v>
      </c>
      <c r="CB78">
        <v>88.560299999999998</v>
      </c>
      <c r="CC78">
        <v>103.6858</v>
      </c>
      <c r="CD78">
        <v>1267642.24</v>
      </c>
      <c r="CE78">
        <v>689349.78</v>
      </c>
      <c r="CF78">
        <v>334603.58</v>
      </c>
      <c r="CG78">
        <v>222255.11</v>
      </c>
      <c r="CH78">
        <v>135696</v>
      </c>
      <c r="CI78">
        <v>91.3</v>
      </c>
      <c r="CJ78">
        <f t="shared" ref="CJ78:CJ112" si="114">CH78/CI78</f>
        <v>1486.265060240964</v>
      </c>
      <c r="CK78">
        <f>1/'Bond Portfolio data'!CG150</f>
        <v>1.2029351617947792</v>
      </c>
      <c r="CM78">
        <v>2305492</v>
      </c>
      <c r="CN78">
        <v>941680</v>
      </c>
      <c r="CO78">
        <v>548668</v>
      </c>
      <c r="CP78">
        <v>436408</v>
      </c>
      <c r="CQ78">
        <v>994532</v>
      </c>
      <c r="CR78">
        <v>698364</v>
      </c>
      <c r="CS78">
        <v>89.161100000000005</v>
      </c>
      <c r="CT78">
        <v>95.362200000000001</v>
      </c>
      <c r="CU78">
        <v>2585759.85</v>
      </c>
      <c r="CV78">
        <v>1025712.46</v>
      </c>
      <c r="CW78">
        <v>598687.85</v>
      </c>
      <c r="CX78">
        <v>507748.8</v>
      </c>
      <c r="CY78">
        <v>243304</v>
      </c>
      <c r="CZ78">
        <v>825701.33</v>
      </c>
      <c r="DA78">
        <f t="shared" si="62"/>
        <v>0.29466344689065721</v>
      </c>
      <c r="DB78">
        <v>86.9</v>
      </c>
      <c r="DC78">
        <v>2427.02</v>
      </c>
      <c r="DD78">
        <v>906000</v>
      </c>
      <c r="DE78">
        <f>'Bond Portfolio data'!CP150</f>
        <v>6.0111999999999997</v>
      </c>
      <c r="DG78">
        <v>93.454999999999998</v>
      </c>
      <c r="DH78">
        <f t="shared" si="98"/>
        <v>96.254490145894607</v>
      </c>
      <c r="DI78">
        <v>1350472</v>
      </c>
      <c r="DJ78">
        <v>1403022.34</v>
      </c>
      <c r="DK78">
        <v>3509550.98</v>
      </c>
      <c r="DL78">
        <v>1550077.33</v>
      </c>
      <c r="DM78">
        <v>846652.72</v>
      </c>
      <c r="DN78">
        <v>845422.83</v>
      </c>
      <c r="DO78">
        <v>365348.44</v>
      </c>
      <c r="DP78">
        <v>45275.07</v>
      </c>
      <c r="DQ78">
        <f t="shared" si="99"/>
        <v>8069.5278880849874</v>
      </c>
      <c r="DR78">
        <f>'Bond Portfolio data'!CY150</f>
        <v>6.8648999999999996</v>
      </c>
      <c r="DT78">
        <v>569836.53</v>
      </c>
      <c r="DU78">
        <v>309148.27</v>
      </c>
      <c r="DV78">
        <v>140032.59</v>
      </c>
      <c r="DW78">
        <v>59305.8</v>
      </c>
      <c r="DX78">
        <v>355548.59</v>
      </c>
      <c r="DY78">
        <v>285046.61</v>
      </c>
      <c r="DZ78">
        <v>97.111400000000003</v>
      </c>
      <c r="EA78">
        <v>96.1614</v>
      </c>
      <c r="EB78">
        <v>586798.69999999995</v>
      </c>
      <c r="EC78">
        <v>315880.56</v>
      </c>
      <c r="ED78">
        <v>142226.32999999999</v>
      </c>
      <c r="EE78">
        <v>63770.09</v>
      </c>
      <c r="EF78">
        <v>78648.210000000006</v>
      </c>
      <c r="EG78">
        <v>4394.28</v>
      </c>
      <c r="EH78">
        <f t="shared" si="110"/>
        <v>17897.860400338624</v>
      </c>
      <c r="EI78">
        <f>'Bond Portfolio data'!DI150</f>
        <v>1.2219</v>
      </c>
      <c r="EK78">
        <v>4.0677903229999997</v>
      </c>
      <c r="EL78">
        <v>5.61</v>
      </c>
      <c r="EM78">
        <v>0.75</v>
      </c>
      <c r="EN78">
        <v>4.5</v>
      </c>
      <c r="EO78">
        <v>6.42</v>
      </c>
      <c r="EP78">
        <v>3.33</v>
      </c>
      <c r="EQ78">
        <v>4.63</v>
      </c>
      <c r="ER78">
        <v>2.2799999999999998</v>
      </c>
      <c r="ES78" s="42">
        <v>3.4</v>
      </c>
      <c r="ET78" s="1">
        <f t="shared" si="93"/>
        <v>3.3641146386939251</v>
      </c>
      <c r="EV78">
        <v>4.4249320770000002</v>
      </c>
      <c r="EW78">
        <v>5.21</v>
      </c>
      <c r="EX78">
        <v>1.76</v>
      </c>
      <c r="EY78">
        <v>4.3600000000000003</v>
      </c>
      <c r="EZ78">
        <v>6.01</v>
      </c>
      <c r="FA78">
        <v>6.57</v>
      </c>
      <c r="FB78">
        <v>4.93</v>
      </c>
      <c r="FC78">
        <v>3.19</v>
      </c>
      <c r="FD78">
        <v>4.21</v>
      </c>
      <c r="FE78" s="1">
        <f t="shared" si="94"/>
        <v>4.0029198925118727</v>
      </c>
      <c r="GT78">
        <f t="shared" si="85"/>
        <v>0.69560775595864122</v>
      </c>
      <c r="GU78">
        <f t="shared" ref="GU78:GU112" si="115">100*($GF$39*(LN(E78)-LN(E77))+$GG$39*(LN(Y78)-LN(Y77))+$GH$39*(AK78-AK77)+$GI$39*(LN(AX78)-LN(AX77))+$GJ$39*(LN(BO78)-LN(BO77))+$GK$39*(LN(CE78)-LN(CE77))+$GL$39*(LN(CV78)-LN(CV77))+$GM$39*(LN(DL78)-LN(DL77))+$GN$39*(LN(EC78)-LN(EC77)))</f>
        <v>0.86018215752380056</v>
      </c>
      <c r="GV78">
        <f t="shared" si="91"/>
        <v>0.6137764768299786</v>
      </c>
      <c r="GW78">
        <f t="shared" si="86"/>
        <v>0.50014396284156604</v>
      </c>
      <c r="GX78">
        <f t="shared" si="87"/>
        <v>0.44683640135372571</v>
      </c>
      <c r="GY78">
        <f t="shared" si="88"/>
        <v>1.2330848669621373</v>
      </c>
      <c r="GZ78">
        <f t="shared" si="89"/>
        <v>0.92594072576355679</v>
      </c>
      <c r="HA78">
        <f t="shared" si="100"/>
        <v>-1.7899124094875745</v>
      </c>
      <c r="HB78">
        <f t="shared" si="90"/>
        <v>1.0261542155931895</v>
      </c>
      <c r="HD78">
        <f t="shared" si="101"/>
        <v>0.46919588658994499</v>
      </c>
      <c r="HE78">
        <f t="shared" si="102"/>
        <v>0.66405947307445357</v>
      </c>
      <c r="HF78">
        <f t="shared" si="103"/>
        <v>0.3998189727285123</v>
      </c>
      <c r="HG78">
        <f t="shared" si="104"/>
        <v>0.53104966895152828</v>
      </c>
      <c r="HH78">
        <f t="shared" si="105"/>
        <v>0.37163381828236797</v>
      </c>
      <c r="HI78">
        <f t="shared" si="106"/>
        <v>1.2370101507598652</v>
      </c>
      <c r="HJ78">
        <f t="shared" si="111"/>
        <v>0.60396347693762709</v>
      </c>
      <c r="HK78">
        <f t="shared" si="107"/>
        <v>-1.8455631479070533</v>
      </c>
      <c r="HL78">
        <f t="shared" si="108"/>
        <v>0.53599115748667714</v>
      </c>
      <c r="HN78">
        <f t="shared" si="57"/>
        <v>6.9560775595864125E-3</v>
      </c>
      <c r="HO78">
        <f t="shared" si="46"/>
        <v>8.6018215752380056E-3</v>
      </c>
      <c r="HP78">
        <f t="shared" si="64"/>
        <v>6.1377647682997862E-3</v>
      </c>
      <c r="HQ78">
        <f t="shared" si="58"/>
        <v>5.0014396284156605E-3</v>
      </c>
      <c r="HR78">
        <f t="shared" si="54"/>
        <v>3.7163381828236798E-3</v>
      </c>
      <c r="HS78">
        <f t="shared" si="55"/>
        <v>1.2370101507598652E-2</v>
      </c>
      <c r="HT78">
        <f t="shared" si="59"/>
        <v>9.2594072576355681E-3</v>
      </c>
      <c r="HU78">
        <f t="shared" si="109"/>
        <v>-1.7899124094875745E-2</v>
      </c>
      <c r="HV78">
        <f t="shared" si="60"/>
        <v>1.0261542155931895</v>
      </c>
    </row>
    <row r="79" spans="1:230" ht="15.75" x14ac:dyDescent="0.25">
      <c r="A79" t="s">
        <v>439</v>
      </c>
      <c r="B79">
        <v>1.256681393</v>
      </c>
      <c r="C79">
        <v>114.40345929999999</v>
      </c>
      <c r="D79">
        <v>1880689.9283956401</v>
      </c>
      <c r="E79">
        <v>1029733.80134575</v>
      </c>
      <c r="F79">
        <v>445386.62009725597</v>
      </c>
      <c r="G79">
        <v>350373.35296075197</v>
      </c>
      <c r="H79">
        <v>1086596.1392900599</v>
      </c>
      <c r="I79">
        <v>129758.87671488</v>
      </c>
      <c r="J79">
        <f t="shared" si="95"/>
        <v>8373.9638227421201</v>
      </c>
      <c r="K79">
        <f>1/'Bond Portfolio data'!AP151</f>
        <v>0.72754575535255406</v>
      </c>
      <c r="M79">
        <v>529421.19999999995</v>
      </c>
      <c r="N79">
        <v>295036.3</v>
      </c>
      <c r="O79">
        <v>126438.9</v>
      </c>
      <c r="P79">
        <v>95089</v>
      </c>
      <c r="Q79">
        <v>94078.1</v>
      </c>
      <c r="R79">
        <v>71653.039999999994</v>
      </c>
      <c r="S79">
        <v>82633.8</v>
      </c>
      <c r="T79">
        <f t="shared" si="96"/>
        <v>1.1532490456790112</v>
      </c>
      <c r="U79">
        <v>103.4336</v>
      </c>
      <c r="V79">
        <v>109.13379999999999</v>
      </c>
      <c r="W79">
        <f t="shared" si="97"/>
        <v>115.32490456790111</v>
      </c>
      <c r="X79">
        <v>503407.9</v>
      </c>
      <c r="Y79">
        <v>284885.2</v>
      </c>
      <c r="Z79">
        <v>113004.1</v>
      </c>
      <c r="AA79">
        <v>93577.7</v>
      </c>
      <c r="AB79">
        <v>262023.4</v>
      </c>
      <c r="AC79">
        <v>24.54</v>
      </c>
      <c r="AD79">
        <v>6174</v>
      </c>
      <c r="AE79">
        <f t="shared" si="112"/>
        <v>1.7294136966309015</v>
      </c>
      <c r="AF79">
        <f t="shared" si="113"/>
        <v>151509.96</v>
      </c>
      <c r="AG79">
        <f>'Bond Portfolio data'!AX151</f>
        <v>117.78</v>
      </c>
      <c r="AI79">
        <v>8.9797998309239606</v>
      </c>
      <c r="AJ79">
        <v>14442.640588586601</v>
      </c>
      <c r="AK79">
        <v>7.7714130703350301</v>
      </c>
      <c r="AL79">
        <v>7.5885170667295103</v>
      </c>
      <c r="AM79">
        <v>0.87449400855384196</v>
      </c>
      <c r="AN79">
        <v>1.0733627449913601</v>
      </c>
      <c r="AO79">
        <f t="shared" si="56"/>
        <v>3.2682135348676415</v>
      </c>
      <c r="AP79">
        <v>751.97919930503303</v>
      </c>
      <c r="AQ79">
        <f>'Bond Portfolio data'!BG151/100</f>
        <v>7.5604999999999993</v>
      </c>
      <c r="AR79">
        <v>946.45348420579001</v>
      </c>
      <c r="AS79">
        <f t="shared" si="47"/>
        <v>1082.286985328748</v>
      </c>
      <c r="AU79">
        <v>94.615899999999996</v>
      </c>
      <c r="AV79">
        <v>83.560199999999995</v>
      </c>
      <c r="AW79">
        <v>1628910.58</v>
      </c>
      <c r="AX79">
        <v>1068310.1000000001</v>
      </c>
      <c r="AY79">
        <v>287107.21999999997</v>
      </c>
      <c r="AZ79">
        <v>328791.38</v>
      </c>
      <c r="BA79">
        <v>197515</v>
      </c>
      <c r="BB79">
        <v>943.1</v>
      </c>
      <c r="BC79">
        <f t="shared" si="92"/>
        <v>16.110127810901851</v>
      </c>
      <c r="BD79">
        <f>'Bond Portfolio data'!BP151</f>
        <v>0.49480000000000002</v>
      </c>
      <c r="BF79">
        <v>1578004</v>
      </c>
      <c r="BG79">
        <v>843528</v>
      </c>
      <c r="BH79">
        <v>309432</v>
      </c>
      <c r="BI79">
        <v>304788</v>
      </c>
      <c r="BJ79">
        <v>528164</v>
      </c>
      <c r="BK79">
        <v>504916</v>
      </c>
      <c r="BL79">
        <v>99.9</v>
      </c>
      <c r="BM79">
        <v>99.1</v>
      </c>
      <c r="BN79">
        <v>1580008</v>
      </c>
      <c r="BO79">
        <v>842073</v>
      </c>
      <c r="BP79">
        <v>368542</v>
      </c>
      <c r="BQ79">
        <v>306136</v>
      </c>
      <c r="BR79">
        <v>100.443</v>
      </c>
      <c r="BS79">
        <v>100.286</v>
      </c>
      <c r="BT79">
        <f>'Bond Portfolio data'!BX151</f>
        <v>1.0448999999999999</v>
      </c>
      <c r="BV79">
        <v>1138764</v>
      </c>
      <c r="BW79">
        <v>647020</v>
      </c>
      <c r="BX79">
        <v>321328</v>
      </c>
      <c r="BY79">
        <v>195140</v>
      </c>
      <c r="BZ79">
        <v>216988</v>
      </c>
      <c r="CA79">
        <v>245388</v>
      </c>
      <c r="CB79">
        <v>88.991600000000005</v>
      </c>
      <c r="CC79">
        <v>102.93519999999999</v>
      </c>
      <c r="CD79">
        <v>1279680.4099999999</v>
      </c>
      <c r="CE79">
        <v>698661.12</v>
      </c>
      <c r="CF79">
        <v>332087.21999999997</v>
      </c>
      <c r="CG79">
        <v>223032.58</v>
      </c>
      <c r="CH79">
        <v>137999</v>
      </c>
      <c r="CI79">
        <v>91.7</v>
      </c>
      <c r="CJ79">
        <f t="shared" si="114"/>
        <v>1504.8964013086149</v>
      </c>
      <c r="CK79">
        <f>1/'Bond Portfolio data'!CG151</f>
        <v>1.180080245456691</v>
      </c>
      <c r="CM79">
        <v>2349352</v>
      </c>
      <c r="CN79">
        <v>954732</v>
      </c>
      <c r="CO79">
        <v>562220</v>
      </c>
      <c r="CP79">
        <v>441440</v>
      </c>
      <c r="CQ79">
        <v>1006204</v>
      </c>
      <c r="CR79">
        <v>698888</v>
      </c>
      <c r="CS79">
        <v>89.706199999999995</v>
      </c>
      <c r="CT79">
        <v>96.348200000000006</v>
      </c>
      <c r="CU79">
        <v>2618940.6</v>
      </c>
      <c r="CV79">
        <v>1039805.15</v>
      </c>
      <c r="CW79">
        <v>618605.52</v>
      </c>
      <c r="CX79">
        <v>514832.86</v>
      </c>
      <c r="CY79">
        <v>250686</v>
      </c>
      <c r="CZ79">
        <v>831939.12</v>
      </c>
      <c r="DA79">
        <f t="shared" si="62"/>
        <v>0.30132733750998508</v>
      </c>
      <c r="DB79">
        <v>88.1</v>
      </c>
      <c r="DC79">
        <v>2450.87</v>
      </c>
      <c r="DD79">
        <v>911000</v>
      </c>
      <c r="DE79">
        <f>'Bond Portfolio data'!CP151</f>
        <v>5.7594000000000003</v>
      </c>
      <c r="DG79">
        <v>93.153099999999995</v>
      </c>
      <c r="DH79">
        <f t="shared" si="98"/>
        <v>96.188274467583696</v>
      </c>
      <c r="DI79">
        <v>1396264</v>
      </c>
      <c r="DJ79">
        <v>1451594.81</v>
      </c>
      <c r="DK79">
        <v>3535847.22</v>
      </c>
      <c r="DL79">
        <v>1576977.79</v>
      </c>
      <c r="DM79">
        <v>844286.76</v>
      </c>
      <c r="DN79">
        <v>844682.75</v>
      </c>
      <c r="DO79">
        <v>370431.04</v>
      </c>
      <c r="DP79">
        <v>45632.63</v>
      </c>
      <c r="DQ79">
        <f t="shared" si="99"/>
        <v>8117.6789503475902</v>
      </c>
      <c r="DR79">
        <f>'Bond Portfolio data'!CY151</f>
        <v>6.7404999999999999</v>
      </c>
      <c r="DT79">
        <v>578309.73</v>
      </c>
      <c r="DU79">
        <v>311823.78000000003</v>
      </c>
      <c r="DV79">
        <v>141526.43</v>
      </c>
      <c r="DW79">
        <v>59545.43</v>
      </c>
      <c r="DX79">
        <v>373886.8</v>
      </c>
      <c r="DY79">
        <v>296931.21000000002</v>
      </c>
      <c r="DZ79">
        <v>97.651700000000005</v>
      </c>
      <c r="EA79">
        <v>97.163200000000003</v>
      </c>
      <c r="EB79">
        <v>592324.05000000005</v>
      </c>
      <c r="EC79">
        <v>317433.93</v>
      </c>
      <c r="ED79">
        <v>143091.32999999999</v>
      </c>
      <c r="EE79">
        <v>63498.95</v>
      </c>
      <c r="EF79">
        <v>79714.429999999993</v>
      </c>
      <c r="EG79">
        <v>4420.9799999999996</v>
      </c>
      <c r="EH79">
        <f t="shared" si="110"/>
        <v>18030.941103556226</v>
      </c>
      <c r="EI79">
        <f>'Bond Portfolio data'!DI151</f>
        <v>1.1988000000000001</v>
      </c>
      <c r="EK79">
        <v>4.4937384619999996</v>
      </c>
      <c r="EL79">
        <v>5.71</v>
      </c>
      <c r="EM79">
        <v>0.75</v>
      </c>
      <c r="EN79">
        <v>4.75</v>
      </c>
      <c r="EO79">
        <v>6.72</v>
      </c>
      <c r="EP79">
        <v>3.33</v>
      </c>
      <c r="EQ79">
        <v>5.19</v>
      </c>
      <c r="ER79">
        <v>2.35</v>
      </c>
      <c r="ES79" s="42">
        <v>3.58</v>
      </c>
      <c r="ET79" s="1">
        <f t="shared" si="93"/>
        <v>3.5971030520209633</v>
      </c>
      <c r="EV79">
        <v>4.4772097689999999</v>
      </c>
      <c r="EW79">
        <v>5.18</v>
      </c>
      <c r="EX79">
        <v>1.7</v>
      </c>
      <c r="EY79">
        <v>4.46</v>
      </c>
      <c r="EZ79">
        <v>6.02</v>
      </c>
      <c r="FA79">
        <v>7.29</v>
      </c>
      <c r="FB79">
        <v>4.9400000000000004</v>
      </c>
      <c r="FC79">
        <v>3.06</v>
      </c>
      <c r="FD79">
        <v>4.3099999999999996</v>
      </c>
      <c r="FE79" s="1">
        <f t="shared" si="94"/>
        <v>4.0664106084956595</v>
      </c>
      <c r="GT79">
        <f t="shared" si="85"/>
        <v>0.48763724115064117</v>
      </c>
      <c r="GU79">
        <f t="shared" si="115"/>
        <v>0.38540122087969647</v>
      </c>
      <c r="GV79">
        <f t="shared" si="91"/>
        <v>-0.42181650959056466</v>
      </c>
      <c r="GW79">
        <f t="shared" si="86"/>
        <v>-0.28419398959620157</v>
      </c>
      <c r="GX79">
        <f t="shared" si="87"/>
        <v>0.37963800471705977</v>
      </c>
      <c r="GY79">
        <f t="shared" si="88"/>
        <v>0.52344227690035439</v>
      </c>
      <c r="GZ79">
        <f t="shared" si="89"/>
        <v>1.3607173107413248</v>
      </c>
      <c r="HA79">
        <f t="shared" si="100"/>
        <v>-2.1789803697217516</v>
      </c>
      <c r="HB79">
        <f t="shared" si="90"/>
        <v>0.49469274185212464</v>
      </c>
      <c r="HD79">
        <f t="shared" si="101"/>
        <v>0.32391172035549354</v>
      </c>
      <c r="HE79">
        <f t="shared" si="102"/>
        <v>0.2970431228116982</v>
      </c>
      <c r="HF79">
        <f t="shared" si="103"/>
        <v>-0.62957122923974818</v>
      </c>
      <c r="HG79">
        <f t="shared" si="104"/>
        <v>-0.31656585014441863</v>
      </c>
      <c r="HH79">
        <f t="shared" si="105"/>
        <v>0.23091529996035956</v>
      </c>
      <c r="HI79">
        <f t="shared" si="106"/>
        <v>0.30163852659613444</v>
      </c>
      <c r="HJ79">
        <f t="shared" si="111"/>
        <v>1.1763936094257477</v>
      </c>
      <c r="HK79">
        <f t="shared" si="107"/>
        <v>-2.2324401229864765</v>
      </c>
      <c r="HL79">
        <f t="shared" si="108"/>
        <v>0.26773690838723768</v>
      </c>
      <c r="HN79">
        <f t="shared" si="57"/>
        <v>4.8763724115064118E-3</v>
      </c>
      <c r="HO79">
        <f t="shared" ref="HO79:HO112" si="116">GU79/100</f>
        <v>3.8540122087969645E-3</v>
      </c>
      <c r="HP79">
        <f t="shared" si="64"/>
        <v>-4.2181650959056466E-3</v>
      </c>
      <c r="HQ79">
        <f t="shared" si="58"/>
        <v>-2.8419398959620159E-3</v>
      </c>
      <c r="HR79">
        <f t="shared" si="54"/>
        <v>2.3091529996035957E-3</v>
      </c>
      <c r="HS79">
        <f t="shared" si="55"/>
        <v>3.0163852659613444E-3</v>
      </c>
      <c r="HT79">
        <f t="shared" si="59"/>
        <v>1.3607173107413249E-2</v>
      </c>
      <c r="HU79">
        <f t="shared" si="109"/>
        <v>-2.1789803697217516E-2</v>
      </c>
      <c r="HV79">
        <f t="shared" si="60"/>
        <v>0.49469274185212464</v>
      </c>
    </row>
    <row r="80" spans="1:230" ht="15.75" x14ac:dyDescent="0.25">
      <c r="A80" t="s">
        <v>440</v>
      </c>
      <c r="B80">
        <v>1.265145272</v>
      </c>
      <c r="C80">
        <v>115.94104890000001</v>
      </c>
      <c r="D80">
        <v>1891142.4901207499</v>
      </c>
      <c r="E80">
        <v>1033979.9124886401</v>
      </c>
      <c r="F80">
        <v>447509.81157146901</v>
      </c>
      <c r="G80">
        <v>353175.471359002</v>
      </c>
      <c r="H80">
        <v>1102252.3187321301</v>
      </c>
      <c r="I80">
        <v>130452.46958881</v>
      </c>
      <c r="J80">
        <f t="shared" si="95"/>
        <v>8449.4553626041852</v>
      </c>
      <c r="K80">
        <f>1/'Bond Portfolio data'!AP152</f>
        <v>0.68994875750578</v>
      </c>
      <c r="M80">
        <v>529604.69999999995</v>
      </c>
      <c r="N80">
        <v>296442.59999999998</v>
      </c>
      <c r="O80">
        <v>125205.6</v>
      </c>
      <c r="P80">
        <v>96269.5</v>
      </c>
      <c r="Q80">
        <v>95178.9</v>
      </c>
      <c r="R80">
        <v>72484.36</v>
      </c>
      <c r="S80">
        <v>86449</v>
      </c>
      <c r="T80">
        <f t="shared" si="96"/>
        <v>1.1926572849646462</v>
      </c>
      <c r="U80">
        <v>102.9632</v>
      </c>
      <c r="V80">
        <v>112.7129</v>
      </c>
      <c r="W80">
        <f t="shared" si="97"/>
        <v>119.26572849646462</v>
      </c>
      <c r="X80">
        <v>505746.7</v>
      </c>
      <c r="Y80">
        <v>285218</v>
      </c>
      <c r="Z80">
        <v>113351</v>
      </c>
      <c r="AA80">
        <v>94229.3</v>
      </c>
      <c r="AB80">
        <v>263414.59999999998</v>
      </c>
      <c r="AC80">
        <v>24.72</v>
      </c>
      <c r="AD80">
        <v>6180</v>
      </c>
      <c r="AE80">
        <f t="shared" si="112"/>
        <v>1.7242605858757238</v>
      </c>
      <c r="AF80">
        <f t="shared" si="113"/>
        <v>152769.60000000001</v>
      </c>
      <c r="AG80">
        <f>'Bond Portfolio data'!AX152</f>
        <v>113.07</v>
      </c>
      <c r="AI80">
        <v>9.0087688298390294</v>
      </c>
      <c r="AJ80">
        <v>14904.5260809868</v>
      </c>
      <c r="AK80">
        <v>7.7967980306340703</v>
      </c>
      <c r="AL80">
        <v>7.63187826094115</v>
      </c>
      <c r="AM80">
        <v>0.89229526721096197</v>
      </c>
      <c r="AN80">
        <v>1.0902113199363199</v>
      </c>
      <c r="AO80">
        <f t="shared" si="56"/>
        <v>0.48964002638189569</v>
      </c>
      <c r="AP80">
        <v>752.81072321622696</v>
      </c>
      <c r="AQ80">
        <f>'Bond Portfolio data'!BG152/100</f>
        <v>7.4314</v>
      </c>
      <c r="AR80">
        <v>978.70216425211595</v>
      </c>
      <c r="AS80">
        <f t="shared" si="47"/>
        <v>1096.8366640688739</v>
      </c>
      <c r="AU80">
        <v>95.137</v>
      </c>
      <c r="AV80">
        <v>85.646900000000002</v>
      </c>
      <c r="AW80">
        <v>1641165.92</v>
      </c>
      <c r="AX80">
        <v>1074659.32</v>
      </c>
      <c r="AY80">
        <v>303509.25</v>
      </c>
      <c r="AZ80">
        <v>325792.62</v>
      </c>
      <c r="BA80">
        <v>198434</v>
      </c>
      <c r="BB80">
        <v>943.1</v>
      </c>
      <c r="BC80">
        <f t="shared" si="92"/>
        <v>16.185085193673892</v>
      </c>
      <c r="BD80">
        <f>'Bond Portfolio data'!BP152</f>
        <v>0.48920000000000002</v>
      </c>
      <c r="BF80">
        <v>1600728</v>
      </c>
      <c r="BG80">
        <v>859764</v>
      </c>
      <c r="BH80">
        <v>311584</v>
      </c>
      <c r="BI80">
        <v>308388</v>
      </c>
      <c r="BJ80">
        <v>517328</v>
      </c>
      <c r="BK80">
        <v>497156</v>
      </c>
      <c r="BL80">
        <v>101.2</v>
      </c>
      <c r="BM80">
        <v>95.8</v>
      </c>
      <c r="BN80">
        <v>1582221</v>
      </c>
      <c r="BO80">
        <v>857321</v>
      </c>
      <c r="BP80">
        <v>372952</v>
      </c>
      <c r="BQ80">
        <v>306245</v>
      </c>
      <c r="BR80">
        <v>100.655</v>
      </c>
      <c r="BS80">
        <v>101.08799999999999</v>
      </c>
      <c r="BT80">
        <f>'Bond Portfolio data'!BX152</f>
        <v>0.9819</v>
      </c>
      <c r="BV80">
        <v>1162704</v>
      </c>
      <c r="BW80">
        <v>662852</v>
      </c>
      <c r="BX80">
        <v>331680</v>
      </c>
      <c r="BY80">
        <v>200328</v>
      </c>
      <c r="BZ80">
        <v>219092</v>
      </c>
      <c r="CA80">
        <v>253548</v>
      </c>
      <c r="CB80">
        <v>90.426400000000001</v>
      </c>
      <c r="CC80">
        <v>102.57</v>
      </c>
      <c r="CD80">
        <v>1285805.83</v>
      </c>
      <c r="CE80">
        <v>709187.45</v>
      </c>
      <c r="CF80">
        <v>340991.26</v>
      </c>
      <c r="CG80">
        <v>225108.3</v>
      </c>
      <c r="CH80">
        <v>140227</v>
      </c>
      <c r="CI80">
        <v>92.8</v>
      </c>
      <c r="CJ80">
        <f t="shared" si="114"/>
        <v>1511.0668103448277</v>
      </c>
      <c r="CK80">
        <f>1/'Bond Portfolio data'!CG152</f>
        <v>1.1237217664906169</v>
      </c>
      <c r="CM80">
        <v>2472300</v>
      </c>
      <c r="CN80">
        <v>977028</v>
      </c>
      <c r="CO80">
        <v>576868</v>
      </c>
      <c r="CP80">
        <v>455564</v>
      </c>
      <c r="CQ80">
        <v>1094304</v>
      </c>
      <c r="CR80">
        <v>730456</v>
      </c>
      <c r="CS80">
        <v>93.384600000000006</v>
      </c>
      <c r="CT80">
        <v>96.120699999999999</v>
      </c>
      <c r="CU80">
        <v>2647439.13</v>
      </c>
      <c r="CV80">
        <v>1049076.46</v>
      </c>
      <c r="CW80">
        <v>636313.25</v>
      </c>
      <c r="CX80">
        <v>515344.71</v>
      </c>
      <c r="CY80">
        <v>256095</v>
      </c>
      <c r="CZ80">
        <v>837824.95</v>
      </c>
      <c r="DA80">
        <f t="shared" si="62"/>
        <v>0.30566647603416441</v>
      </c>
      <c r="DB80">
        <v>89.8</v>
      </c>
      <c r="DC80">
        <v>2486.5100000000002</v>
      </c>
      <c r="DD80">
        <v>914000</v>
      </c>
      <c r="DE80">
        <f>'Bond Portfolio data'!CP152</f>
        <v>5.4405999999999999</v>
      </c>
      <c r="DG80">
        <v>94.566699999999997</v>
      </c>
      <c r="DH80">
        <f t="shared" si="98"/>
        <v>95.591981034997303</v>
      </c>
      <c r="DI80">
        <v>1410384</v>
      </c>
      <c r="DJ80">
        <v>1475420.83</v>
      </c>
      <c r="DK80">
        <v>3581652.25</v>
      </c>
      <c r="DL80">
        <v>1594467.28</v>
      </c>
      <c r="DM80">
        <v>869330.27</v>
      </c>
      <c r="DN80">
        <v>851841.56</v>
      </c>
      <c r="DO80">
        <v>380137</v>
      </c>
      <c r="DP80">
        <v>45723.22</v>
      </c>
      <c r="DQ80">
        <f t="shared" si="99"/>
        <v>8313.8720326346229</v>
      </c>
      <c r="DR80">
        <f>'Bond Portfolio data'!CY152</f>
        <v>6.4138999999999999</v>
      </c>
      <c r="DT80">
        <v>586440.29</v>
      </c>
      <c r="DU80">
        <v>316264.34000000003</v>
      </c>
      <c r="DV80">
        <v>143282.32999999999</v>
      </c>
      <c r="DW80">
        <v>59599.76</v>
      </c>
      <c r="DX80">
        <v>349397.55</v>
      </c>
      <c r="DY80">
        <v>298849.71999999997</v>
      </c>
      <c r="DZ80">
        <v>98.476600000000005</v>
      </c>
      <c r="EA80">
        <v>99.1113</v>
      </c>
      <c r="EB80">
        <v>595439.81000000006</v>
      </c>
      <c r="EC80">
        <v>319219.65999999997</v>
      </c>
      <c r="ED80">
        <v>144113.78</v>
      </c>
      <c r="EE80">
        <v>62907.839999999997</v>
      </c>
      <c r="EF80">
        <v>80634.210000000006</v>
      </c>
      <c r="EG80">
        <v>4451.3999999999996</v>
      </c>
      <c r="EH80">
        <f t="shared" si="110"/>
        <v>18114.348294918454</v>
      </c>
      <c r="EI80">
        <f>'Bond Portfolio data'!DI152</f>
        <v>1.1456</v>
      </c>
      <c r="EK80">
        <v>4.7183906249999996</v>
      </c>
      <c r="EL80">
        <v>5.42</v>
      </c>
      <c r="EM80">
        <v>0.75</v>
      </c>
      <c r="EN80">
        <v>4.67</v>
      </c>
      <c r="EO80">
        <v>7.12</v>
      </c>
      <c r="EP80">
        <v>3.33</v>
      </c>
      <c r="EQ80">
        <v>5.8</v>
      </c>
      <c r="ER80">
        <v>2.0499999999999998</v>
      </c>
      <c r="ES80" s="42">
        <v>3.98</v>
      </c>
      <c r="ET80" s="1">
        <f t="shared" si="93"/>
        <v>3.6856801798460048</v>
      </c>
      <c r="EV80">
        <v>4.3447853030000001</v>
      </c>
      <c r="EW80">
        <v>4.79</v>
      </c>
      <c r="EX80">
        <v>1.55</v>
      </c>
      <c r="EY80">
        <v>4.17</v>
      </c>
      <c r="EZ80">
        <v>6.14</v>
      </c>
      <c r="FA80">
        <v>7.47</v>
      </c>
      <c r="FB80">
        <v>4.78</v>
      </c>
      <c r="FC80">
        <v>3.11</v>
      </c>
      <c r="FD80">
        <v>4.28</v>
      </c>
      <c r="FE80" s="1">
        <f t="shared" si="94"/>
        <v>3.9321051325092764</v>
      </c>
      <c r="GT80">
        <f t="shared" si="85"/>
        <v>0.72264010042576532</v>
      </c>
      <c r="GU80">
        <f t="shared" si="115"/>
        <v>0.62456785776326029</v>
      </c>
      <c r="GV80">
        <f t="shared" si="91"/>
        <v>1.3834508795439566</v>
      </c>
      <c r="GW80">
        <f t="shared" si="86"/>
        <v>0.56093868247180578</v>
      </c>
      <c r="GX80">
        <f t="shared" si="87"/>
        <v>0.58035842578519437</v>
      </c>
      <c r="GY80">
        <f t="shared" si="88"/>
        <v>1.6019338146829074</v>
      </c>
      <c r="GZ80">
        <f t="shared" si="89"/>
        <v>0.6979952560271806</v>
      </c>
      <c r="HA80">
        <f t="shared" si="100"/>
        <v>-4.3306457268336178</v>
      </c>
      <c r="HB80">
        <f t="shared" si="90"/>
        <v>0.57236739512945656</v>
      </c>
      <c r="HD80">
        <f t="shared" si="101"/>
        <v>0.54693912920727117</v>
      </c>
      <c r="HE80">
        <f t="shared" si="102"/>
        <v>0.4699041694280412</v>
      </c>
      <c r="HF80">
        <f t="shared" si="103"/>
        <v>1.1448470417794856</v>
      </c>
      <c r="HG80">
        <f t="shared" si="104"/>
        <v>0.597337062929583</v>
      </c>
      <c r="HH80">
        <f t="shared" si="105"/>
        <v>0.46441232789956305</v>
      </c>
      <c r="HI80">
        <f t="shared" si="106"/>
        <v>1.6918177833266042</v>
      </c>
      <c r="HJ80">
        <f t="shared" si="111"/>
        <v>0.50001188021468101</v>
      </c>
      <c r="HK80">
        <f t="shared" si="107"/>
        <v>-4.5414245112566416</v>
      </c>
      <c r="HL80">
        <f t="shared" si="108"/>
        <v>0.5107079110268602</v>
      </c>
      <c r="HN80">
        <f t="shared" si="57"/>
        <v>7.2264010042576536E-3</v>
      </c>
      <c r="HO80">
        <f t="shared" si="116"/>
        <v>6.2456785776326025E-3</v>
      </c>
      <c r="HP80">
        <f t="shared" si="64"/>
        <v>1.3834508795439565E-2</v>
      </c>
      <c r="HQ80">
        <f t="shared" si="58"/>
        <v>5.6093868247180578E-3</v>
      </c>
      <c r="HR80">
        <f t="shared" si="54"/>
        <v>4.6441232789956304E-3</v>
      </c>
      <c r="HS80">
        <f t="shared" si="55"/>
        <v>1.6918177833266042E-2</v>
      </c>
      <c r="HT80">
        <f t="shared" si="59"/>
        <v>6.9799525602718057E-3</v>
      </c>
      <c r="HU80">
        <f t="shared" si="109"/>
        <v>-4.3306457268336179E-2</v>
      </c>
      <c r="HV80">
        <f t="shared" si="60"/>
        <v>0.57236739512945656</v>
      </c>
    </row>
    <row r="81" spans="1:230" ht="15.75" x14ac:dyDescent="0.25">
      <c r="A81" t="s">
        <v>441</v>
      </c>
      <c r="B81">
        <v>1.270618915</v>
      </c>
      <c r="C81">
        <v>118.19703050000001</v>
      </c>
      <c r="D81">
        <v>1900915.93651027</v>
      </c>
      <c r="E81">
        <v>1034446.8649003101</v>
      </c>
      <c r="F81">
        <v>451511.707152649</v>
      </c>
      <c r="G81">
        <v>355126.54698836303</v>
      </c>
      <c r="H81">
        <v>1119167.7725025299</v>
      </c>
      <c r="I81">
        <v>131063.27578801999</v>
      </c>
      <c r="J81">
        <f t="shared" si="95"/>
        <v>8539.1408521839257</v>
      </c>
      <c r="K81">
        <f>1/'Bond Portfolio data'!AP153</f>
        <v>0.66677290581632676</v>
      </c>
      <c r="M81">
        <v>530574</v>
      </c>
      <c r="N81">
        <v>299193.09999999998</v>
      </c>
      <c r="O81">
        <v>126384.6</v>
      </c>
      <c r="P81">
        <v>96374.9</v>
      </c>
      <c r="Q81">
        <v>94960.5</v>
      </c>
      <c r="R81">
        <v>73651.820000000007</v>
      </c>
      <c r="S81">
        <v>87872.5</v>
      </c>
      <c r="T81">
        <f t="shared" si="96"/>
        <v>1.1930798179868467</v>
      </c>
      <c r="U81">
        <v>102.73779999999999</v>
      </c>
      <c r="V81">
        <v>112.783</v>
      </c>
      <c r="W81">
        <f t="shared" si="97"/>
        <v>119.30798179868466</v>
      </c>
      <c r="X81">
        <v>507772.7</v>
      </c>
      <c r="Y81">
        <v>286988.40000000002</v>
      </c>
      <c r="Z81">
        <v>113807.6</v>
      </c>
      <c r="AA81">
        <v>94351.8</v>
      </c>
      <c r="AB81">
        <v>264061.59999999998</v>
      </c>
      <c r="AC81">
        <v>24.76</v>
      </c>
      <c r="AD81">
        <v>6163</v>
      </c>
      <c r="AE81">
        <f t="shared" si="112"/>
        <v>1.7304634961310879</v>
      </c>
      <c r="AF81">
        <f t="shared" si="113"/>
        <v>152595.88</v>
      </c>
      <c r="AG81">
        <f>'Bond Portfolio data'!AX153</f>
        <v>105.2</v>
      </c>
      <c r="AI81">
        <v>9.0280639896994899</v>
      </c>
      <c r="AJ81">
        <v>15681.458448359999</v>
      </c>
      <c r="AK81">
        <v>7.8114982581685197</v>
      </c>
      <c r="AL81">
        <v>7.67423987427249</v>
      </c>
      <c r="AM81">
        <v>0.91878162951131903</v>
      </c>
      <c r="AN81">
        <v>1.11619584356183</v>
      </c>
      <c r="AO81">
        <f t="shared" si="56"/>
        <v>1.0262731485436543</v>
      </c>
      <c r="AP81">
        <v>753.55226112916603</v>
      </c>
      <c r="AQ81">
        <f>'Bond Portfolio data'!BG153/100</f>
        <v>7.1610000000000005</v>
      </c>
      <c r="AR81">
        <v>994.19455720484996</v>
      </c>
      <c r="AS81">
        <f t="shared" si="47"/>
        <v>1082.0792724530654</v>
      </c>
      <c r="AU81">
        <v>96.093000000000004</v>
      </c>
      <c r="AV81">
        <v>89.637500000000003</v>
      </c>
      <c r="AW81">
        <v>1643557.11</v>
      </c>
      <c r="AX81">
        <v>1071614.3600000001</v>
      </c>
      <c r="AY81">
        <v>288786.67</v>
      </c>
      <c r="AZ81">
        <v>329594.48</v>
      </c>
      <c r="BA81">
        <v>200473</v>
      </c>
      <c r="BB81">
        <v>955.1</v>
      </c>
      <c r="BC81">
        <f t="shared" si="92"/>
        <v>16.145953303319025</v>
      </c>
      <c r="BD81">
        <f>'Bond Portfolio data'!BP153</f>
        <v>0.50539999999999996</v>
      </c>
      <c r="BF81">
        <v>1633172</v>
      </c>
      <c r="BG81">
        <v>870040</v>
      </c>
      <c r="BH81">
        <v>318884</v>
      </c>
      <c r="BI81">
        <v>315756</v>
      </c>
      <c r="BJ81">
        <v>544564</v>
      </c>
      <c r="BK81">
        <v>512456</v>
      </c>
      <c r="BL81">
        <v>103.2</v>
      </c>
      <c r="BM81">
        <v>98.4</v>
      </c>
      <c r="BN81">
        <v>1583159</v>
      </c>
      <c r="BO81">
        <v>864129</v>
      </c>
      <c r="BP81">
        <v>381488</v>
      </c>
      <c r="BQ81">
        <v>308984</v>
      </c>
      <c r="BR81">
        <v>101.828</v>
      </c>
      <c r="BS81">
        <v>101.387</v>
      </c>
      <c r="BT81">
        <f>'Bond Portfolio data'!BX153</f>
        <v>1.0044999999999999</v>
      </c>
      <c r="BV81">
        <v>1190884</v>
      </c>
      <c r="BW81">
        <v>671996</v>
      </c>
      <c r="BX81">
        <v>345252</v>
      </c>
      <c r="BY81">
        <v>204828</v>
      </c>
      <c r="BZ81">
        <v>233196</v>
      </c>
      <c r="CA81">
        <v>270128</v>
      </c>
      <c r="CB81">
        <v>91.551699999999997</v>
      </c>
      <c r="CC81">
        <v>104.54049999999999</v>
      </c>
      <c r="CD81">
        <v>1300790.8799999999</v>
      </c>
      <c r="CE81">
        <v>712770.96</v>
      </c>
      <c r="CF81">
        <v>350741.67</v>
      </c>
      <c r="CG81">
        <v>227503.06</v>
      </c>
      <c r="CH81">
        <v>143141</v>
      </c>
      <c r="CI81">
        <v>93.4</v>
      </c>
      <c r="CJ81">
        <f t="shared" si="114"/>
        <v>1532.5588865096358</v>
      </c>
      <c r="CK81">
        <f>1/'Bond Portfolio data'!CG153</f>
        <v>1.1027790030877811</v>
      </c>
      <c r="CM81">
        <v>2533380</v>
      </c>
      <c r="CN81">
        <v>996216</v>
      </c>
      <c r="CO81">
        <v>581036</v>
      </c>
      <c r="CP81">
        <v>462196</v>
      </c>
      <c r="CQ81">
        <v>1146260</v>
      </c>
      <c r="CR81">
        <v>736808</v>
      </c>
      <c r="CS81">
        <v>96.962999999999994</v>
      </c>
      <c r="CT81">
        <v>96.149600000000007</v>
      </c>
      <c r="CU81">
        <v>2612729.34</v>
      </c>
      <c r="CV81">
        <v>1062992.81</v>
      </c>
      <c r="CW81">
        <v>612841.36</v>
      </c>
      <c r="CX81">
        <v>511577.47</v>
      </c>
      <c r="CY81">
        <v>263472</v>
      </c>
      <c r="CZ81">
        <v>807436.9</v>
      </c>
      <c r="DA81">
        <f t="shared" si="62"/>
        <v>0.32630661293780355</v>
      </c>
      <c r="DB81">
        <v>90.5</v>
      </c>
      <c r="DC81">
        <v>2509.9899999999998</v>
      </c>
      <c r="DD81">
        <v>929000</v>
      </c>
      <c r="DE81">
        <f>'Bond Portfolio data'!CP153</f>
        <v>5.3076999999999996</v>
      </c>
      <c r="DG81">
        <v>95.717699999999994</v>
      </c>
      <c r="DH81">
        <f t="shared" si="98"/>
        <v>98.389156192749255</v>
      </c>
      <c r="DI81">
        <v>1494948</v>
      </c>
      <c r="DJ81">
        <v>1519423.54</v>
      </c>
      <c r="DK81">
        <v>3533759.92</v>
      </c>
      <c r="DL81">
        <v>1577948.59</v>
      </c>
      <c r="DM81">
        <v>872894.37</v>
      </c>
      <c r="DN81">
        <v>848309.51</v>
      </c>
      <c r="DO81">
        <v>384333.6</v>
      </c>
      <c r="DP81">
        <v>45950.89</v>
      </c>
      <c r="DQ81">
        <f t="shared" si="99"/>
        <v>8364.0077482721226</v>
      </c>
      <c r="DR81">
        <f>'Bond Portfolio data'!CY153</f>
        <v>6.2805</v>
      </c>
      <c r="DT81">
        <v>593115.89</v>
      </c>
      <c r="DU81">
        <v>318413.78999999998</v>
      </c>
      <c r="DV81">
        <v>143123.67000000001</v>
      </c>
      <c r="DW81">
        <v>60287.31</v>
      </c>
      <c r="DX81">
        <v>375324.97</v>
      </c>
      <c r="DY81">
        <v>322456.38</v>
      </c>
      <c r="DZ81">
        <v>98.749700000000004</v>
      </c>
      <c r="EA81">
        <v>101.0476</v>
      </c>
      <c r="EB81">
        <v>600566.46</v>
      </c>
      <c r="EC81">
        <v>319164</v>
      </c>
      <c r="ED81">
        <v>143004.42000000001</v>
      </c>
      <c r="EE81">
        <v>62791.06</v>
      </c>
      <c r="EF81">
        <v>81907.81</v>
      </c>
      <c r="EG81">
        <v>4487.3900000000003</v>
      </c>
      <c r="EH81">
        <f t="shared" si="110"/>
        <v>18252.884193261561</v>
      </c>
      <c r="EI81">
        <f>'Bond Portfolio data'!DI153</f>
        <v>1.0679000000000001</v>
      </c>
      <c r="EK81">
        <v>4.4762741940000002</v>
      </c>
      <c r="EL81">
        <v>4.92</v>
      </c>
      <c r="EM81">
        <v>0.75</v>
      </c>
      <c r="EN81">
        <v>4.08</v>
      </c>
      <c r="EO81">
        <v>7.59</v>
      </c>
      <c r="EP81">
        <v>4.1399999999999997</v>
      </c>
      <c r="EQ81">
        <v>5.96</v>
      </c>
      <c r="ER81">
        <v>2.44</v>
      </c>
      <c r="ES81" s="42">
        <v>4.1900000000000004</v>
      </c>
      <c r="ET81" s="1">
        <f t="shared" si="93"/>
        <v>3.5859935502408522</v>
      </c>
      <c r="EV81">
        <v>4.1498106000000003</v>
      </c>
      <c r="EW81">
        <v>4.5199999999999996</v>
      </c>
      <c r="EX81">
        <v>1.37</v>
      </c>
      <c r="EY81">
        <v>3.73</v>
      </c>
      <c r="EZ81">
        <v>6.15</v>
      </c>
      <c r="FA81">
        <v>7.47</v>
      </c>
      <c r="FB81">
        <v>4.4000000000000004</v>
      </c>
      <c r="FC81">
        <v>3.03</v>
      </c>
      <c r="FD81">
        <v>4.01</v>
      </c>
      <c r="FE81" s="1">
        <f t="shared" si="94"/>
        <v>3.7414571206445917</v>
      </c>
      <c r="GT81">
        <f t="shared" si="85"/>
        <v>0.50642986839281212</v>
      </c>
      <c r="GU81">
        <f t="shared" si="115"/>
        <v>0.30559375022240487</v>
      </c>
      <c r="GV81">
        <f t="shared" si="91"/>
        <v>0.46263114460511562</v>
      </c>
      <c r="GW81">
        <f t="shared" si="86"/>
        <v>0.37921524194383077</v>
      </c>
      <c r="GX81">
        <f t="shared" si="87"/>
        <v>0.64589852104359169</v>
      </c>
      <c r="GY81">
        <f t="shared" si="88"/>
        <v>1.6652041883260755</v>
      </c>
      <c r="GZ81">
        <f t="shared" si="89"/>
        <v>1.1135463544249669</v>
      </c>
      <c r="HA81">
        <f t="shared" si="100"/>
        <v>-3.4857215809315729</v>
      </c>
      <c r="HB81">
        <f t="shared" si="90"/>
        <v>0.34564323539764141</v>
      </c>
      <c r="HD81">
        <f t="shared" si="101"/>
        <v>0.39143090919534512</v>
      </c>
      <c r="HE81">
        <f t="shared" si="102"/>
        <v>0.21149675794005493</v>
      </c>
      <c r="HF81">
        <f t="shared" si="103"/>
        <v>0.15769384053200761</v>
      </c>
      <c r="HG81">
        <f t="shared" si="104"/>
        <v>0.40190342646694099</v>
      </c>
      <c r="HH81">
        <f t="shared" si="105"/>
        <v>0.46171417353932453</v>
      </c>
      <c r="HI81">
        <f t="shared" si="106"/>
        <v>1.7168359228096512</v>
      </c>
      <c r="HJ81">
        <f t="shared" si="111"/>
        <v>0.79290510437550266</v>
      </c>
      <c r="HK81">
        <f t="shared" si="107"/>
        <v>-3.467883562490337</v>
      </c>
      <c r="HL81">
        <f t="shared" si="108"/>
        <v>0.48303780070599256</v>
      </c>
      <c r="HN81">
        <f t="shared" si="57"/>
        <v>5.0642986839281208E-3</v>
      </c>
      <c r="HO81">
        <f t="shared" si="116"/>
        <v>3.0559375022240487E-3</v>
      </c>
      <c r="HP81">
        <f t="shared" si="64"/>
        <v>4.6263114460511562E-3</v>
      </c>
      <c r="HQ81">
        <f t="shared" si="58"/>
        <v>3.7921524194383079E-3</v>
      </c>
      <c r="HR81">
        <f t="shared" si="54"/>
        <v>4.6171417353932454E-3</v>
      </c>
      <c r="HS81">
        <f t="shared" si="55"/>
        <v>1.7168359228096512E-2</v>
      </c>
      <c r="HT81">
        <f t="shared" si="59"/>
        <v>1.1135463544249668E-2</v>
      </c>
      <c r="HU81">
        <f t="shared" si="109"/>
        <v>-3.4857215809315729E-2</v>
      </c>
      <c r="HV81">
        <f t="shared" si="60"/>
        <v>0.34564323539764141</v>
      </c>
    </row>
    <row r="82" spans="1:230" ht="15.75" x14ac:dyDescent="0.25">
      <c r="A82" t="s">
        <v>442</v>
      </c>
      <c r="B82">
        <v>1.2772081120000001</v>
      </c>
      <c r="C82">
        <v>119.4666161</v>
      </c>
      <c r="D82">
        <v>1894603.4418943101</v>
      </c>
      <c r="E82">
        <v>1032799.97781775</v>
      </c>
      <c r="F82">
        <v>444406.93396020302</v>
      </c>
      <c r="G82">
        <v>358761.95610158797</v>
      </c>
      <c r="H82">
        <v>1128302.8734978</v>
      </c>
      <c r="I82">
        <v>131122.43973315001</v>
      </c>
      <c r="J82">
        <f t="shared" si="95"/>
        <v>8604.9563735546144</v>
      </c>
      <c r="K82">
        <f>1/'Bond Portfolio data'!AP154</f>
        <v>0.6402011768178032</v>
      </c>
      <c r="M82">
        <v>525995.5</v>
      </c>
      <c r="N82">
        <v>295184.90000000002</v>
      </c>
      <c r="O82">
        <v>125521</v>
      </c>
      <c r="P82">
        <v>95536.2</v>
      </c>
      <c r="Q82">
        <v>95195.4</v>
      </c>
      <c r="R82">
        <v>71467.429999999993</v>
      </c>
      <c r="S82">
        <v>90062.7</v>
      </c>
      <c r="T82">
        <f t="shared" si="96"/>
        <v>1.2601922302229143</v>
      </c>
      <c r="U82">
        <v>102.6044</v>
      </c>
      <c r="V82">
        <v>119.1384</v>
      </c>
      <c r="W82">
        <f t="shared" si="97"/>
        <v>126.01922302229143</v>
      </c>
      <c r="X82">
        <v>504132.7</v>
      </c>
      <c r="Y82">
        <v>282741.40000000002</v>
      </c>
      <c r="Z82">
        <v>110936.2</v>
      </c>
      <c r="AA82">
        <v>93224.8</v>
      </c>
      <c r="AB82">
        <v>265829.7</v>
      </c>
      <c r="AC82">
        <v>24.72</v>
      </c>
      <c r="AD82">
        <v>6178</v>
      </c>
      <c r="AE82">
        <f t="shared" si="112"/>
        <v>1.7406326708929589</v>
      </c>
      <c r="AF82">
        <f t="shared" si="113"/>
        <v>152720.16</v>
      </c>
      <c r="AG82">
        <f>'Bond Portfolio data'!AX154</f>
        <v>104.51</v>
      </c>
      <c r="AI82">
        <v>9.0465777022637095</v>
      </c>
      <c r="AJ82">
        <v>16437.2059464622</v>
      </c>
      <c r="AK82">
        <v>7.8331925768215598</v>
      </c>
      <c r="AL82">
        <v>7.7008975641751602</v>
      </c>
      <c r="AM82">
        <v>0.93795262380708799</v>
      </c>
      <c r="AN82">
        <v>1.1279815988719</v>
      </c>
      <c r="AO82">
        <f t="shared" si="56"/>
        <v>-1.3173900512885832</v>
      </c>
      <c r="AP82">
        <v>754.20334559072398</v>
      </c>
      <c r="AQ82">
        <f>'Bond Portfolio data'!BG154/100</f>
        <v>6.9570000000000007</v>
      </c>
      <c r="AR82">
        <v>1043.9814868609801</v>
      </c>
      <c r="AS82">
        <f t="shared" ref="AS82:AS112" si="117">AR82/AM82</f>
        <v>1113.0428769669923</v>
      </c>
      <c r="AU82">
        <v>96.428200000000004</v>
      </c>
      <c r="AV82">
        <v>94.312600000000003</v>
      </c>
      <c r="AW82">
        <v>1632859.27</v>
      </c>
      <c r="AX82">
        <v>1064246.45</v>
      </c>
      <c r="AY82">
        <v>284703.15000000002</v>
      </c>
      <c r="AZ82">
        <v>331311.44</v>
      </c>
      <c r="BA82">
        <v>198233</v>
      </c>
      <c r="BB82">
        <v>944.6</v>
      </c>
      <c r="BC82">
        <f t="shared" si="92"/>
        <v>16.143015358556326</v>
      </c>
      <c r="BD82">
        <f>'Bond Portfolio data'!BP154</f>
        <v>0.50749999999999995</v>
      </c>
      <c r="BF82">
        <v>1673096</v>
      </c>
      <c r="BG82">
        <v>877400</v>
      </c>
      <c r="BH82">
        <v>322120</v>
      </c>
      <c r="BI82">
        <v>326812</v>
      </c>
      <c r="BJ82">
        <v>589628</v>
      </c>
      <c r="BK82">
        <v>542600</v>
      </c>
      <c r="BL82">
        <v>105.3</v>
      </c>
      <c r="BM82">
        <v>103.4</v>
      </c>
      <c r="BN82">
        <v>1588652</v>
      </c>
      <c r="BO82">
        <v>865048</v>
      </c>
      <c r="BP82">
        <v>379114</v>
      </c>
      <c r="BQ82">
        <v>315729</v>
      </c>
      <c r="BR82">
        <v>102.95</v>
      </c>
      <c r="BS82">
        <v>101.05800000000001</v>
      </c>
      <c r="BT82">
        <f>'Bond Portfolio data'!BX154</f>
        <v>1.01</v>
      </c>
      <c r="BV82">
        <v>1224332</v>
      </c>
      <c r="BW82">
        <v>673904</v>
      </c>
      <c r="BX82">
        <v>356520</v>
      </c>
      <c r="BY82">
        <v>208744</v>
      </c>
      <c r="BZ82">
        <v>262496</v>
      </c>
      <c r="CA82">
        <v>285224</v>
      </c>
      <c r="CB82">
        <v>93.898200000000003</v>
      </c>
      <c r="CC82">
        <v>105.048</v>
      </c>
      <c r="CD82">
        <v>1303893.46</v>
      </c>
      <c r="CE82">
        <v>709538.2</v>
      </c>
      <c r="CF82">
        <v>361179.06</v>
      </c>
      <c r="CG82">
        <v>228859.98</v>
      </c>
      <c r="CH82">
        <v>146808</v>
      </c>
      <c r="CI82">
        <v>94.4</v>
      </c>
      <c r="CJ82">
        <f t="shared" si="114"/>
        <v>1555.1694915254236</v>
      </c>
      <c r="CK82">
        <f>1/'Bond Portfolio data'!CG154</f>
        <v>1.0602205258693809</v>
      </c>
      <c r="CM82">
        <v>2634848</v>
      </c>
      <c r="CN82">
        <v>1002136</v>
      </c>
      <c r="CO82">
        <v>578040</v>
      </c>
      <c r="CP82">
        <v>479920</v>
      </c>
      <c r="CQ82">
        <v>1250416</v>
      </c>
      <c r="CR82">
        <v>739876</v>
      </c>
      <c r="CS82">
        <v>100.79640000000001</v>
      </c>
      <c r="CT82">
        <v>97.468699999999998</v>
      </c>
      <c r="CU82">
        <v>2614029.37</v>
      </c>
      <c r="CV82">
        <v>1064369.81</v>
      </c>
      <c r="CW82">
        <v>604124.74</v>
      </c>
      <c r="CX82">
        <v>522838.25</v>
      </c>
      <c r="CY82">
        <v>269828</v>
      </c>
      <c r="CZ82">
        <v>920877.09</v>
      </c>
      <c r="DA82">
        <f t="shared" si="62"/>
        <v>0.29301195884892739</v>
      </c>
      <c r="DB82">
        <v>91.4</v>
      </c>
      <c r="DC82">
        <v>2524.25</v>
      </c>
      <c r="DD82">
        <v>944000</v>
      </c>
      <c r="DE82">
        <f>'Bond Portfolio data'!CP154</f>
        <v>5.0831999999999997</v>
      </c>
      <c r="DG82">
        <v>95.884100000000004</v>
      </c>
      <c r="DH82">
        <f t="shared" si="98"/>
        <v>99.37354137050373</v>
      </c>
      <c r="DI82">
        <v>1504288</v>
      </c>
      <c r="DJ82">
        <v>1513771.15</v>
      </c>
      <c r="DK82">
        <v>3538661.35</v>
      </c>
      <c r="DL82">
        <v>1578565.33</v>
      </c>
      <c r="DM82">
        <v>853306.97</v>
      </c>
      <c r="DN82">
        <v>855156.14</v>
      </c>
      <c r="DO82">
        <v>388483.3</v>
      </c>
      <c r="DP82">
        <v>46065.93</v>
      </c>
      <c r="DQ82">
        <f t="shared" si="99"/>
        <v>8433.2021517854955</v>
      </c>
      <c r="DR82">
        <f>'Bond Portfolio data'!CY154</f>
        <v>5.9847000000000001</v>
      </c>
      <c r="DT82">
        <v>598922.13</v>
      </c>
      <c r="DU82">
        <v>322117.7</v>
      </c>
      <c r="DV82">
        <v>145806.9</v>
      </c>
      <c r="DW82">
        <v>60667.76</v>
      </c>
      <c r="DX82">
        <v>383079.27</v>
      </c>
      <c r="DY82">
        <v>301301.15000000002</v>
      </c>
      <c r="DZ82">
        <v>99.059600000000003</v>
      </c>
      <c r="EA82">
        <v>99.988500000000002</v>
      </c>
      <c r="EB82">
        <v>604622.03</v>
      </c>
      <c r="EC82">
        <v>321339.51</v>
      </c>
      <c r="ED82">
        <v>144934.96</v>
      </c>
      <c r="EE82">
        <v>62433.93</v>
      </c>
      <c r="EF82">
        <v>82554.720000000001</v>
      </c>
      <c r="EG82">
        <v>4503.08</v>
      </c>
      <c r="EH82">
        <f t="shared" si="110"/>
        <v>18332.945450669322</v>
      </c>
      <c r="EI82">
        <f>'Bond Portfolio data'!DI154</f>
        <v>1.0310999999999999</v>
      </c>
      <c r="EK82">
        <v>4.8592656249999999</v>
      </c>
      <c r="EL82">
        <v>5.01</v>
      </c>
      <c r="EM82">
        <v>0.75</v>
      </c>
      <c r="EN82">
        <v>3.25</v>
      </c>
      <c r="EO82">
        <v>7.8</v>
      </c>
      <c r="EP82">
        <v>4.1399999999999997</v>
      </c>
      <c r="EQ82">
        <v>6.4</v>
      </c>
      <c r="ER82">
        <v>1.87</v>
      </c>
      <c r="ES82" s="42">
        <v>4.1399999999999997</v>
      </c>
      <c r="ET82" s="1">
        <f t="shared" si="93"/>
        <v>3.7303258433258755</v>
      </c>
      <c r="EV82">
        <v>4.5004102619999999</v>
      </c>
      <c r="EW82">
        <v>4.91</v>
      </c>
      <c r="EX82">
        <v>1.66</v>
      </c>
      <c r="EY82">
        <v>3.67</v>
      </c>
      <c r="EZ82">
        <v>6.37</v>
      </c>
      <c r="FA82">
        <v>7.47</v>
      </c>
      <c r="FB82">
        <v>4.6900000000000004</v>
      </c>
      <c r="FC82">
        <v>3.29</v>
      </c>
      <c r="FD82">
        <v>4.22</v>
      </c>
      <c r="FE82" s="1">
        <f t="shared" si="94"/>
        <v>4.0275530083586348</v>
      </c>
      <c r="GT82">
        <f t="shared" ref="GT82:GT112" si="118">100*($GF$39*(LN(D82)-LN(D81))+$GG$39*(LN(X82)-LN(X81))+$GH$39*(AI82-AI81)+$GI$39*(LN(AW82)-LN(AW81))+$GJ$39*(LN(BN82)-LN(BN81))+$GK$39*(LN(CD82)-LN(CD81))+$GL$39*(LN(CU82)-LN(CU81))+$GM$39*(LN(DK82)-LN(DK81))+$GN$39*(LN(EB82)-LN(EB81)))</f>
        <v>-0.2223320902905509</v>
      </c>
      <c r="GU82">
        <f t="shared" si="115"/>
        <v>-0.3500393538697934</v>
      </c>
      <c r="GV82">
        <f t="shared" si="91"/>
        <v>-1.2894086049898388</v>
      </c>
      <c r="GW82">
        <f t="shared" ref="GW82:GW112" si="119">100*($GF$39*(LN(I82)-LN(I81))+$GG$39*(LN(AF82)-LN(AF81))+$GH$39*(LN(AP82)-LN(AP81))+$GI$39*(LN(BB82)-LN(BB81))+$GJ$39*(LN(BS82)-LN(BS81))+$GK$39*(LN(CI82)-LN(CI81))+$GL$39*(LN(DC82)-LN(DC81))+$GM$39*(LN(DP82)-LN(DP81))+$GN$39*(LN(EG82)-LN(EG81)))</f>
        <v>-2.9923503540134181E-2</v>
      </c>
      <c r="GX82">
        <f t="shared" ref="GX82:GX112" si="120">100*($GF$39*(LN(B82)-LN(B81))+$GG$39*(LN(U82)-LN(U81))+$GH$39*(LN(AM82)-LN(AM81))+$GI$39*(LN(AU82)-LN(AU81))+$GJ$39*(LN(BL82)-LN(BL81))+$GK$39*(LN(CB82)-LN(CB81))+$GL$39*(LN(CS82)-LN(CS81))+$GM$39*(LN(DG82)-LN(DG81))+$GN$39*(LN(DZ82)-LN(DZ81)))</f>
        <v>0.60072589051973257</v>
      </c>
      <c r="GY82">
        <f t="shared" ref="GY82:GY112" si="121">100*($GF$39*(LN(C82)-LN(C81))+$GG$39*(LN(W82)-LN(W81))+$GH$39*(AO82/100)+$GI$39*(LN(AV82)-LN(AV81))+$GJ$39*(LN(BM82)-LN(BM81))+$GK$39*(LN(CC82)-LN(CC81))+$GL$39*(LN(CT82)-LN(CT81))+$GM$39*(LN(DH82)-LN(DH81))+$GN$39*(LN(EA82)-LN(EA81)))</f>
        <v>2.5272449546528963</v>
      </c>
      <c r="GZ82">
        <f t="shared" ref="GZ82:GZ112" si="122">100*($GF$39*(LN(J82)-LN(J81))+$GG$39*(LN(AE82)-LN(AE81))+$GH$39*(LN(AJ82)-LN(AJ81))+$GI$39*(LN(BC82)-LN(BC81))+$GJ$39*(LN(BR82)-LN(BR81))+$GK$39*(LN(CJ82)-LN(CJ81))+$GL$39*(LN(DA82)-LN(DA81))+$GM$39*(LN(DQ82)-LN(DQ81))+$GN$39*(LN(EH82)-LN(EH81)))</f>
        <v>0.83930665925197856</v>
      </c>
      <c r="HA82">
        <f t="shared" si="100"/>
        <v>-2.464999770382716</v>
      </c>
      <c r="HB82">
        <f t="shared" ref="HB82:HB112" si="123">100*($GF$39*(LN(G82)-LN(G81))+$GG$39*(LN(AA82)-LN(AA81))+$GH$39*(LN(AS82)-LN(AS81))+$GI$39*(LN(AZ82)-LN(AZ81))+$GJ$39*(LN(BQ82)-LN(BQ81))+$GK$39*(LN(CG82)-LN(CG81))+$GL$39*(LN(CX82)-LN(CX81))+$GM$39*(LN(DN82)-LN(DN81))+$GN$39*(LN(EE82)-LN(EE81)))</f>
        <v>0.55862039422723564</v>
      </c>
      <c r="HD82">
        <f t="shared" si="101"/>
        <v>-0.3899071397538274</v>
      </c>
      <c r="HE82">
        <f t="shared" si="102"/>
        <v>-0.55363670777466789</v>
      </c>
      <c r="HF82">
        <f t="shared" si="103"/>
        <v>-1.6090247555891741</v>
      </c>
      <c r="HG82">
        <f t="shared" si="104"/>
        <v>-3.9320703920743841E-2</v>
      </c>
      <c r="HH82">
        <f t="shared" si="105"/>
        <v>0.48239076234809714</v>
      </c>
      <c r="HI82">
        <f t="shared" si="106"/>
        <v>2.8379282075445178</v>
      </c>
      <c r="HJ82">
        <f t="shared" si="111"/>
        <v>0.52677302869366083</v>
      </c>
      <c r="HK82">
        <f t="shared" si="107"/>
        <v>-2.4306452729408767</v>
      </c>
      <c r="HL82">
        <f t="shared" si="108"/>
        <v>0.37577302177815486</v>
      </c>
      <c r="HN82">
        <f t="shared" si="57"/>
        <v>-2.223320902905509E-3</v>
      </c>
      <c r="HO82">
        <f t="shared" si="116"/>
        <v>-3.500393538697934E-3</v>
      </c>
      <c r="HP82">
        <f t="shared" si="64"/>
        <v>-1.2894086049898388E-2</v>
      </c>
      <c r="HQ82">
        <f t="shared" si="58"/>
        <v>-2.9923503540134181E-4</v>
      </c>
      <c r="HR82">
        <f t="shared" ref="HR82:HR112" si="124">HH82/100</f>
        <v>4.8239076234809714E-3</v>
      </c>
      <c r="HS82">
        <f t="shared" ref="HS82:HS112" si="125">HI82/100</f>
        <v>2.8379282075445177E-2</v>
      </c>
      <c r="HT82">
        <f t="shared" si="59"/>
        <v>8.3930665925197861E-3</v>
      </c>
      <c r="HU82">
        <f t="shared" si="109"/>
        <v>-2.464999770382716E-2</v>
      </c>
      <c r="HV82">
        <f t="shared" si="60"/>
        <v>0.55862039422723564</v>
      </c>
    </row>
    <row r="83" spans="1:230" ht="15.75" x14ac:dyDescent="0.25">
      <c r="A83" t="s">
        <v>443</v>
      </c>
      <c r="B83">
        <v>1.2803243369999999</v>
      </c>
      <c r="C83">
        <v>121.21965280000001</v>
      </c>
      <c r="D83">
        <v>1884194.35699855</v>
      </c>
      <c r="E83">
        <v>1027975.3786210699</v>
      </c>
      <c r="F83">
        <v>437858.14097632503</v>
      </c>
      <c r="G83">
        <v>358484.81175893301</v>
      </c>
      <c r="H83">
        <v>1134045.02717662</v>
      </c>
      <c r="I83">
        <v>130965.27330613</v>
      </c>
      <c r="J83">
        <f t="shared" si="95"/>
        <v>8659.1277103343364</v>
      </c>
      <c r="K83">
        <f>1/'Bond Portfolio data'!AP155</f>
        <v>0.6649736437696292</v>
      </c>
      <c r="M83">
        <v>515614.8</v>
      </c>
      <c r="N83">
        <v>295375.40000000002</v>
      </c>
      <c r="O83">
        <v>125643.4</v>
      </c>
      <c r="P83">
        <v>94867.1</v>
      </c>
      <c r="Q83">
        <v>98098</v>
      </c>
      <c r="R83">
        <v>71719.509999999995</v>
      </c>
      <c r="S83">
        <v>97302.8</v>
      </c>
      <c r="T83">
        <f t="shared" si="96"/>
        <v>1.356713117532454</v>
      </c>
      <c r="U83">
        <v>101.83759999999999</v>
      </c>
      <c r="V83">
        <v>128.41480000000001</v>
      </c>
      <c r="W83">
        <f t="shared" si="97"/>
        <v>135.67131175324539</v>
      </c>
      <c r="X83">
        <v>497994.3</v>
      </c>
      <c r="Y83">
        <v>281704.5</v>
      </c>
      <c r="Z83">
        <v>109714.8</v>
      </c>
      <c r="AA83">
        <v>93213</v>
      </c>
      <c r="AB83">
        <v>263443.09999999998</v>
      </c>
      <c r="AC83">
        <v>24.68</v>
      </c>
      <c r="AD83">
        <v>6163</v>
      </c>
      <c r="AE83">
        <f t="shared" si="112"/>
        <v>1.7320064503726555</v>
      </c>
      <c r="AF83">
        <f t="shared" si="113"/>
        <v>152102.84</v>
      </c>
      <c r="AG83">
        <f>'Bond Portfolio data'!AX155</f>
        <v>107.61</v>
      </c>
      <c r="AI83">
        <v>9.05988891995408</v>
      </c>
      <c r="AJ83">
        <v>17023.5881161828</v>
      </c>
      <c r="AK83">
        <v>7.861561304006</v>
      </c>
      <c r="AL83">
        <v>7.7258641386810902</v>
      </c>
      <c r="AM83">
        <v>0.94755876231359604</v>
      </c>
      <c r="AN83">
        <v>1.12919789267936</v>
      </c>
      <c r="AO83">
        <f t="shared" ref="AO83:AO112" si="126">((LN(AN83)-LN(AN82))-0.7*(LN(AM83)-LN(AM82)))/0.3*100</f>
        <v>-2.0183159893829927</v>
      </c>
      <c r="AP83">
        <v>754.79911210949604</v>
      </c>
      <c r="AQ83">
        <f>'Bond Portfolio data'!BG155/100</f>
        <v>6.8399000000000001</v>
      </c>
      <c r="AR83">
        <v>1062.2703928758399</v>
      </c>
      <c r="AS83">
        <f t="shared" si="117"/>
        <v>1121.0601760276688</v>
      </c>
      <c r="AU83">
        <v>97.417500000000004</v>
      </c>
      <c r="AV83">
        <v>97.041399999999996</v>
      </c>
      <c r="AW83">
        <v>1605313.17</v>
      </c>
      <c r="AX83">
        <v>1050377.44</v>
      </c>
      <c r="AY83">
        <v>270267.40000000002</v>
      </c>
      <c r="AZ83">
        <v>336909.39</v>
      </c>
      <c r="BA83">
        <v>197549</v>
      </c>
      <c r="BB83">
        <v>945.2</v>
      </c>
      <c r="BC83">
        <f t="shared" si="92"/>
        <v>16.077102119209609</v>
      </c>
      <c r="BD83">
        <f>'Bond Portfolio data'!BP155</f>
        <v>0.52959999999999996</v>
      </c>
      <c r="BF83">
        <v>1690428</v>
      </c>
      <c r="BG83">
        <v>885140</v>
      </c>
      <c r="BH83">
        <v>325324</v>
      </c>
      <c r="BI83">
        <v>329148</v>
      </c>
      <c r="BJ83">
        <v>598224</v>
      </c>
      <c r="BK83">
        <v>554328</v>
      </c>
      <c r="BL83">
        <v>105.5</v>
      </c>
      <c r="BM83">
        <v>108.7</v>
      </c>
      <c r="BN83">
        <v>1601904</v>
      </c>
      <c r="BO83">
        <v>865481</v>
      </c>
      <c r="BP83">
        <v>375848</v>
      </c>
      <c r="BQ83">
        <v>315616</v>
      </c>
      <c r="BR83">
        <v>103.559</v>
      </c>
      <c r="BS83">
        <v>100.77800000000001</v>
      </c>
      <c r="BT83">
        <f>'Bond Portfolio data'!BX155</f>
        <v>1.0417000000000001</v>
      </c>
      <c r="BV83">
        <v>1263704</v>
      </c>
      <c r="BW83">
        <v>678520</v>
      </c>
      <c r="BX83">
        <v>361976</v>
      </c>
      <c r="BY83">
        <v>217940</v>
      </c>
      <c r="BZ83">
        <v>287764</v>
      </c>
      <c r="CA83">
        <v>296848</v>
      </c>
      <c r="CB83">
        <v>96.165099999999995</v>
      </c>
      <c r="CC83">
        <v>109.8484</v>
      </c>
      <c r="CD83">
        <v>1314006.29</v>
      </c>
      <c r="CE83">
        <v>708261.74</v>
      </c>
      <c r="CF83">
        <v>363331.06</v>
      </c>
      <c r="CG83">
        <v>236348.67</v>
      </c>
      <c r="CH83">
        <v>147636</v>
      </c>
      <c r="CI83">
        <v>95.2</v>
      </c>
      <c r="CJ83">
        <f t="shared" si="114"/>
        <v>1550.798319327731</v>
      </c>
      <c r="CK83">
        <f>1/'Bond Portfolio data'!CG155</f>
        <v>1.1261261261261262</v>
      </c>
      <c r="CM83">
        <v>2672492</v>
      </c>
      <c r="CN83">
        <v>1000876</v>
      </c>
      <c r="CO83">
        <v>583932</v>
      </c>
      <c r="CP83">
        <v>492056</v>
      </c>
      <c r="CQ83">
        <v>1232308</v>
      </c>
      <c r="CR83">
        <v>768376</v>
      </c>
      <c r="CS83">
        <v>102.4237</v>
      </c>
      <c r="CT83">
        <v>100.20359999999999</v>
      </c>
      <c r="CU83">
        <v>2609252.02</v>
      </c>
      <c r="CV83">
        <v>1045316.91</v>
      </c>
      <c r="CW83">
        <v>621593.17000000004</v>
      </c>
      <c r="CX83">
        <v>525243.96</v>
      </c>
      <c r="CY83">
        <v>275160</v>
      </c>
      <c r="CZ83">
        <v>861134.65</v>
      </c>
      <c r="DA83">
        <f t="shared" si="62"/>
        <v>0.31953191060190178</v>
      </c>
      <c r="DB83">
        <v>94</v>
      </c>
      <c r="DC83">
        <v>2534.6</v>
      </c>
      <c r="DD83">
        <v>945000</v>
      </c>
      <c r="DE83">
        <f>'Bond Portfolio data'!CP155</f>
        <v>5.3691000000000004</v>
      </c>
      <c r="DG83">
        <v>96.787999999999997</v>
      </c>
      <c r="DH83">
        <f t="shared" si="98"/>
        <v>101.1240553619061</v>
      </c>
      <c r="DI83">
        <v>1499792</v>
      </c>
      <c r="DJ83">
        <v>1483120.9</v>
      </c>
      <c r="DK83">
        <v>3532589.54</v>
      </c>
      <c r="DL83">
        <v>1567205.15</v>
      </c>
      <c r="DM83">
        <v>843179.61</v>
      </c>
      <c r="DN83">
        <v>858232.22</v>
      </c>
      <c r="DO83">
        <v>389435.53</v>
      </c>
      <c r="DP83">
        <v>45983.11</v>
      </c>
      <c r="DQ83">
        <f t="shared" si="99"/>
        <v>8469.0994149808503</v>
      </c>
      <c r="DR83">
        <f>'Bond Portfolio data'!CY155</f>
        <v>6.2949000000000002</v>
      </c>
      <c r="DT83">
        <v>601776.18000000005</v>
      </c>
      <c r="DU83">
        <v>323191.2</v>
      </c>
      <c r="DV83">
        <v>145668.16</v>
      </c>
      <c r="DW83">
        <v>60658.93</v>
      </c>
      <c r="DX83">
        <v>401665.77</v>
      </c>
      <c r="DY83">
        <v>316425.59000000003</v>
      </c>
      <c r="DZ83">
        <v>99.413200000000003</v>
      </c>
      <c r="EA83">
        <v>101.2576</v>
      </c>
      <c r="EB83">
        <v>605440.43000000005</v>
      </c>
      <c r="EC83">
        <v>322406.56</v>
      </c>
      <c r="ED83">
        <v>144463.21</v>
      </c>
      <c r="EE83">
        <v>61807.75</v>
      </c>
      <c r="EF83">
        <v>83156.61</v>
      </c>
      <c r="EG83">
        <v>4529.55</v>
      </c>
      <c r="EH83">
        <f t="shared" si="110"/>
        <v>18358.691260721262</v>
      </c>
      <c r="EI83">
        <f>'Bond Portfolio data'!DI155</f>
        <v>1.0731999999999999</v>
      </c>
      <c r="EK83">
        <v>4.9817272729999997</v>
      </c>
      <c r="EL83">
        <v>4.8499999999999996</v>
      </c>
      <c r="EM83">
        <v>0.75</v>
      </c>
      <c r="EN83">
        <v>3.25</v>
      </c>
      <c r="EO83">
        <v>7.44</v>
      </c>
      <c r="EP83">
        <v>4.1399999999999997</v>
      </c>
      <c r="EQ83">
        <v>6.6</v>
      </c>
      <c r="ER83">
        <v>1.88</v>
      </c>
      <c r="ES83" s="42">
        <v>4.41</v>
      </c>
      <c r="ET83" s="1">
        <f t="shared" si="93"/>
        <v>3.7674783191358774</v>
      </c>
      <c r="EV83">
        <v>4.6097754699999998</v>
      </c>
      <c r="EW83">
        <v>4.78</v>
      </c>
      <c r="EX83">
        <v>1.48</v>
      </c>
      <c r="EY83">
        <v>3.63</v>
      </c>
      <c r="EZ83">
        <v>5.96</v>
      </c>
      <c r="FA83">
        <v>7.2</v>
      </c>
      <c r="FB83">
        <v>4.71</v>
      </c>
      <c r="FC83">
        <v>2.67</v>
      </c>
      <c r="FD83">
        <v>4.13</v>
      </c>
      <c r="FE83" s="1">
        <f t="shared" si="94"/>
        <v>3.9726718881922127</v>
      </c>
      <c r="GT83">
        <f t="shared" si="118"/>
        <v>-0.57378730771802056</v>
      </c>
      <c r="GU83">
        <f t="shared" si="115"/>
        <v>-0.25157694133734509</v>
      </c>
      <c r="GV83">
        <f t="shared" si="91"/>
        <v>-1.2980854392187431</v>
      </c>
      <c r="GW83">
        <f t="shared" si="119"/>
        <v>-0.12270942630531359</v>
      </c>
      <c r="GX83">
        <f t="shared" si="120"/>
        <v>0.2093775173303383</v>
      </c>
      <c r="GY83">
        <f t="shared" si="121"/>
        <v>3.0977603758164376</v>
      </c>
      <c r="GZ83">
        <f t="shared" si="122"/>
        <v>0.50494732252582397</v>
      </c>
      <c r="HA83">
        <f t="shared" si="100"/>
        <v>3.2815278755696995</v>
      </c>
      <c r="HB83">
        <f t="shared" si="123"/>
        <v>0.25761146146712</v>
      </c>
      <c r="HD83">
        <f t="shared" si="101"/>
        <v>-0.72772216694768477</v>
      </c>
      <c r="HE83">
        <f t="shared" si="102"/>
        <v>-0.50115319115300916</v>
      </c>
      <c r="HF83">
        <f t="shared" si="103"/>
        <v>-1.6047369322921046</v>
      </c>
      <c r="HG83">
        <f t="shared" si="104"/>
        <v>-0.13900637595798498</v>
      </c>
      <c r="HH83">
        <f t="shared" si="105"/>
        <v>0.14395621636114905</v>
      </c>
      <c r="HI83">
        <f t="shared" si="106"/>
        <v>3.5111882421095273</v>
      </c>
      <c r="HJ83">
        <f t="shared" si="111"/>
        <v>0.26249420770148718</v>
      </c>
      <c r="HK83">
        <f t="shared" si="107"/>
        <v>3.6838828155085759</v>
      </c>
      <c r="HL83">
        <f t="shared" si="108"/>
        <v>0.22043006800319542</v>
      </c>
      <c r="HN83">
        <f t="shared" ref="HN83:HN112" si="127">GT83/100</f>
        <v>-5.7378730771802059E-3</v>
      </c>
      <c r="HO83">
        <f t="shared" si="116"/>
        <v>-2.5157694133734511E-3</v>
      </c>
      <c r="HP83">
        <f t="shared" si="64"/>
        <v>-1.298085439218743E-2</v>
      </c>
      <c r="HQ83">
        <f t="shared" ref="HQ83:HQ112" si="128">GW83/100</f>
        <v>-1.2270942630531359E-3</v>
      </c>
      <c r="HR83">
        <f t="shared" si="124"/>
        <v>1.4395621636114906E-3</v>
      </c>
      <c r="HS83">
        <f t="shared" si="125"/>
        <v>3.5111882421095274E-2</v>
      </c>
      <c r="HT83">
        <f t="shared" ref="HT83:HT112" si="129">GZ83/100</f>
        <v>5.0494732252582396E-3</v>
      </c>
      <c r="HU83">
        <f t="shared" si="109"/>
        <v>3.2815278755696994E-2</v>
      </c>
      <c r="HV83">
        <f t="shared" ref="HV83:HV112" si="130">HB83</f>
        <v>0.25761146146712</v>
      </c>
    </row>
    <row r="84" spans="1:230" ht="15.75" x14ac:dyDescent="0.25">
      <c r="A84" t="s">
        <v>444</v>
      </c>
      <c r="B84">
        <v>1.2865597230000001</v>
      </c>
      <c r="C84">
        <v>116.82286999999999</v>
      </c>
      <c r="D84">
        <v>1851168.66699172</v>
      </c>
      <c r="E84">
        <v>1024379.99905865</v>
      </c>
      <c r="F84">
        <v>425976.89822640899</v>
      </c>
      <c r="G84">
        <v>361436.900859093</v>
      </c>
      <c r="H84">
        <v>1133990.4670483901</v>
      </c>
      <c r="I84">
        <v>130400.27042070001</v>
      </c>
      <c r="J84">
        <f t="shared" si="95"/>
        <v>8696.227878898464</v>
      </c>
      <c r="K84">
        <f>1/'Bond Portfolio data'!AP156</f>
        <v>0.75942311182733147</v>
      </c>
      <c r="M84">
        <v>510832.1</v>
      </c>
      <c r="N84">
        <v>290088.2</v>
      </c>
      <c r="O84">
        <v>121103.6</v>
      </c>
      <c r="P84">
        <v>95704.6</v>
      </c>
      <c r="Q84">
        <v>75479.5</v>
      </c>
      <c r="R84">
        <v>72936.42</v>
      </c>
      <c r="S84">
        <v>78774.100000000006</v>
      </c>
      <c r="T84">
        <f t="shared" si="96"/>
        <v>1.080037928924946</v>
      </c>
      <c r="U84">
        <v>103.0698</v>
      </c>
      <c r="V84">
        <v>102.06189999999999</v>
      </c>
      <c r="W84">
        <f t="shared" si="97"/>
        <v>108.0037928924946</v>
      </c>
      <c r="X84">
        <v>487315.8</v>
      </c>
      <c r="Y84">
        <v>279055.5</v>
      </c>
      <c r="Z84">
        <v>104000.7</v>
      </c>
      <c r="AA84">
        <v>93564.1</v>
      </c>
      <c r="AB84">
        <v>262661.5</v>
      </c>
      <c r="AC84">
        <v>23.87</v>
      </c>
      <c r="AD84">
        <v>6151</v>
      </c>
      <c r="AE84">
        <f t="shared" si="112"/>
        <v>1.7889502948318454</v>
      </c>
      <c r="AF84">
        <f t="shared" si="113"/>
        <v>146824.37</v>
      </c>
      <c r="AG84">
        <f>'Bond Portfolio data'!AX156</f>
        <v>96.11</v>
      </c>
      <c r="AI84">
        <v>9.07717759274915</v>
      </c>
      <c r="AJ84">
        <v>17447.652066026902</v>
      </c>
      <c r="AK84">
        <v>7.8955466361495699</v>
      </c>
      <c r="AL84">
        <v>7.7926611177241796</v>
      </c>
      <c r="AM84">
        <v>0.93931085262013903</v>
      </c>
      <c r="AN84">
        <v>1.1176992881072201</v>
      </c>
      <c r="AO84">
        <f t="shared" si="126"/>
        <v>-1.3718160021063608</v>
      </c>
      <c r="AP84">
        <v>755.363027647938</v>
      </c>
      <c r="AQ84">
        <f>'Bond Portfolio data'!BG156/100</f>
        <v>6.8341999999999992</v>
      </c>
      <c r="AR84">
        <v>1112.3535630583201</v>
      </c>
      <c r="AS84">
        <f t="shared" si="117"/>
        <v>1184.223050287869</v>
      </c>
      <c r="AU84">
        <v>98.104900000000001</v>
      </c>
      <c r="AV84">
        <v>96.074200000000005</v>
      </c>
      <c r="AW84">
        <v>1569005.69</v>
      </c>
      <c r="AX84">
        <v>1027673.6</v>
      </c>
      <c r="AY84">
        <v>260435.99</v>
      </c>
      <c r="AZ84">
        <v>338036.89</v>
      </c>
      <c r="BA84">
        <v>196112</v>
      </c>
      <c r="BB84">
        <v>939.5</v>
      </c>
      <c r="BC84">
        <f t="shared" si="92"/>
        <v>16.056986121914274</v>
      </c>
      <c r="BD84">
        <f>'Bond Portfolio data'!BP156</f>
        <v>0.63949999999999996</v>
      </c>
      <c r="BF84">
        <v>1614996</v>
      </c>
      <c r="BG84">
        <v>868212</v>
      </c>
      <c r="BH84">
        <v>316048</v>
      </c>
      <c r="BI84">
        <v>335320</v>
      </c>
      <c r="BJ84">
        <v>536924</v>
      </c>
      <c r="BK84">
        <v>546100</v>
      </c>
      <c r="BL84">
        <v>102</v>
      </c>
      <c r="BM84">
        <v>114.1</v>
      </c>
      <c r="BN84">
        <v>1583377</v>
      </c>
      <c r="BO84">
        <v>854974</v>
      </c>
      <c r="BP84">
        <v>360344</v>
      </c>
      <c r="BQ84">
        <v>320185</v>
      </c>
      <c r="BR84">
        <v>104.29900000000001</v>
      </c>
      <c r="BS84">
        <v>99.415999999999997</v>
      </c>
      <c r="BT84">
        <f>'Bond Portfolio data'!BX156</f>
        <v>1.2121999999999999</v>
      </c>
      <c r="BV84">
        <v>1265360</v>
      </c>
      <c r="BW84">
        <v>680928</v>
      </c>
      <c r="BX84">
        <v>359708</v>
      </c>
      <c r="BY84">
        <v>222016</v>
      </c>
      <c r="BZ84">
        <v>312812</v>
      </c>
      <c r="CA84">
        <v>305716</v>
      </c>
      <c r="CB84">
        <v>96.986599999999996</v>
      </c>
      <c r="CC84">
        <v>122.9139</v>
      </c>
      <c r="CD84">
        <v>1304774.49</v>
      </c>
      <c r="CE84">
        <v>706620.05</v>
      </c>
      <c r="CF84">
        <v>355967.95</v>
      </c>
      <c r="CG84">
        <v>236631.06</v>
      </c>
      <c r="CH84">
        <v>148065</v>
      </c>
      <c r="CI84">
        <v>94.6</v>
      </c>
      <c r="CJ84">
        <f t="shared" si="114"/>
        <v>1565.1691331923892</v>
      </c>
      <c r="CK84">
        <f>1/'Bond Portfolio data'!CG156</f>
        <v>1.4894250819183794</v>
      </c>
      <c r="CM84">
        <v>2587104</v>
      </c>
      <c r="CN84">
        <v>1001196</v>
      </c>
      <c r="CO84">
        <v>595972</v>
      </c>
      <c r="CP84">
        <v>500872</v>
      </c>
      <c r="CQ84">
        <v>1153644</v>
      </c>
      <c r="CR84">
        <v>773952</v>
      </c>
      <c r="CS84">
        <v>98.841499999999996</v>
      </c>
      <c r="CT84">
        <v>102.9044</v>
      </c>
      <c r="CU84">
        <v>2617425.66</v>
      </c>
      <c r="CV84">
        <v>1034950</v>
      </c>
      <c r="CW84">
        <v>610884.79</v>
      </c>
      <c r="CX84">
        <v>525537.43000000005</v>
      </c>
      <c r="CY84">
        <v>278693</v>
      </c>
      <c r="CZ84">
        <v>852736.78</v>
      </c>
      <c r="DA84">
        <f t="shared" si="62"/>
        <v>0.32682183592456276</v>
      </c>
      <c r="DB84">
        <v>94.4</v>
      </c>
      <c r="DC84">
        <v>2526.9899999999998</v>
      </c>
      <c r="DD84">
        <v>945000</v>
      </c>
      <c r="DE84">
        <f>'Bond Portfolio data'!CP156</f>
        <v>6.7961</v>
      </c>
      <c r="DG84">
        <v>98.372200000000007</v>
      </c>
      <c r="DH84">
        <f t="shared" si="98"/>
        <v>100.07353681342485</v>
      </c>
      <c r="DI84">
        <v>1393796</v>
      </c>
      <c r="DJ84">
        <v>1392771.8</v>
      </c>
      <c r="DK84">
        <v>3401399.08</v>
      </c>
      <c r="DL84">
        <v>1549502.47</v>
      </c>
      <c r="DM84">
        <v>837075.14</v>
      </c>
      <c r="DN84">
        <v>857913.04</v>
      </c>
      <c r="DO84">
        <v>389756.94</v>
      </c>
      <c r="DP84">
        <v>45776.65</v>
      </c>
      <c r="DQ84">
        <f t="shared" si="99"/>
        <v>8514.3176706901886</v>
      </c>
      <c r="DR84">
        <f>'Bond Portfolio data'!CY156</f>
        <v>7.7679999999999998</v>
      </c>
      <c r="DT84">
        <v>593019.96</v>
      </c>
      <c r="DU84">
        <v>321643.71999999997</v>
      </c>
      <c r="DV84">
        <v>142876.32</v>
      </c>
      <c r="DW84">
        <v>61549.08</v>
      </c>
      <c r="DX84">
        <v>344061.29</v>
      </c>
      <c r="DY84">
        <v>311128.71999999997</v>
      </c>
      <c r="DZ84">
        <v>99.528000000000006</v>
      </c>
      <c r="EA84">
        <v>99.024199999999993</v>
      </c>
      <c r="EB84">
        <v>595736.87</v>
      </c>
      <c r="EC84">
        <v>322074.56</v>
      </c>
      <c r="ED84">
        <v>141127.91</v>
      </c>
      <c r="EE84">
        <v>62219.6</v>
      </c>
      <c r="EF84">
        <v>84050.82</v>
      </c>
      <c r="EG84">
        <v>4542.54</v>
      </c>
      <c r="EH84">
        <f t="shared" si="110"/>
        <v>18503.044552166852</v>
      </c>
      <c r="EI84">
        <f>'Bond Portfolio data'!DI156</f>
        <v>1.1593</v>
      </c>
      <c r="EK84">
        <v>4.242375</v>
      </c>
      <c r="EL84">
        <v>2.15</v>
      </c>
      <c r="EM84">
        <v>0.43</v>
      </c>
      <c r="EN84">
        <v>2.25</v>
      </c>
      <c r="EO84">
        <v>5.0599999999999996</v>
      </c>
      <c r="EP84">
        <v>3.33</v>
      </c>
      <c r="EQ84">
        <v>5.91</v>
      </c>
      <c r="ER84">
        <v>0.12</v>
      </c>
      <c r="ES84" s="42">
        <v>2.88</v>
      </c>
      <c r="ET84" s="1">
        <f t="shared" si="93"/>
        <v>2.8488918810325448</v>
      </c>
      <c r="EV84">
        <v>4.1654509390000003</v>
      </c>
      <c r="EW84">
        <v>4.1500000000000004</v>
      </c>
      <c r="EX84">
        <v>1.36</v>
      </c>
      <c r="EY84">
        <v>3.4</v>
      </c>
      <c r="EZ84">
        <v>4.79</v>
      </c>
      <c r="FA84">
        <v>5.31</v>
      </c>
      <c r="FB84">
        <v>4.04</v>
      </c>
      <c r="FC84">
        <v>2.15</v>
      </c>
      <c r="FD84">
        <v>3.19</v>
      </c>
      <c r="FE84" s="1">
        <f t="shared" si="94"/>
        <v>3.4622598169932055</v>
      </c>
      <c r="GT84">
        <f t="shared" si="118"/>
        <v>-1.6122463639432532</v>
      </c>
      <c r="GU84">
        <f t="shared" si="115"/>
        <v>-0.45371211454266591</v>
      </c>
      <c r="GV84">
        <f t="shared" si="91"/>
        <v>-2.7940459628124468</v>
      </c>
      <c r="GW84">
        <f t="shared" si="119"/>
        <v>-1.2328084861474247</v>
      </c>
      <c r="GX84">
        <f t="shared" si="120"/>
        <v>0.39193673289394015</v>
      </c>
      <c r="GY84">
        <f t="shared" si="121"/>
        <v>-7.191026379905499</v>
      </c>
      <c r="GZ84">
        <f t="shared" si="122"/>
        <v>1.294445465995725</v>
      </c>
      <c r="HA84">
        <f t="shared" si="100"/>
        <v>7.195855704686184</v>
      </c>
      <c r="HB84">
        <f t="shared" si="123"/>
        <v>0.99064910898278169</v>
      </c>
      <c r="HD84">
        <f t="shared" si="101"/>
        <v>-1.8822402784302055</v>
      </c>
      <c r="HE84">
        <f t="shared" si="102"/>
        <v>-0.76501035426360964</v>
      </c>
      <c r="HF84">
        <f t="shared" si="103"/>
        <v>-3.5596150108887179</v>
      </c>
      <c r="HG84">
        <f t="shared" si="104"/>
        <v>-1.3384662768915812</v>
      </c>
      <c r="HH84">
        <f t="shared" si="105"/>
        <v>0.49425658026773661</v>
      </c>
      <c r="HI84">
        <f t="shared" si="106"/>
        <v>-7.6612741944942329</v>
      </c>
      <c r="HJ84">
        <f t="shared" si="111"/>
        <v>1.200215750077932</v>
      </c>
      <c r="HK84">
        <f t="shared" si="107"/>
        <v>7.7840866544886396</v>
      </c>
      <c r="HL84">
        <f t="shared" si="108"/>
        <v>0.62776901291164755</v>
      </c>
      <c r="HN84">
        <f t="shared" si="127"/>
        <v>-1.6122463639432531E-2</v>
      </c>
      <c r="HO84">
        <f t="shared" si="116"/>
        <v>-4.5371211454266593E-3</v>
      </c>
      <c r="HP84">
        <f t="shared" si="64"/>
        <v>-2.7940459628124466E-2</v>
      </c>
      <c r="HQ84">
        <f t="shared" si="128"/>
        <v>-1.2328084861474247E-2</v>
      </c>
      <c r="HR84">
        <f t="shared" si="124"/>
        <v>4.9425658026773659E-3</v>
      </c>
      <c r="HS84">
        <f t="shared" si="125"/>
        <v>-7.6612741944942331E-2</v>
      </c>
      <c r="HT84">
        <f t="shared" si="129"/>
        <v>1.294445465995725E-2</v>
      </c>
      <c r="HU84">
        <f t="shared" si="109"/>
        <v>7.195855704686184E-2</v>
      </c>
      <c r="HV84">
        <f t="shared" si="130"/>
        <v>0.99064910898278169</v>
      </c>
    </row>
    <row r="85" spans="1:230" ht="15.75" x14ac:dyDescent="0.25">
      <c r="A85" t="s">
        <v>445</v>
      </c>
      <c r="B85">
        <v>1.2894100500000001</v>
      </c>
      <c r="C85">
        <v>112.32063789999999</v>
      </c>
      <c r="D85">
        <v>1796101.24289902</v>
      </c>
      <c r="E85">
        <v>1018578.09148681</v>
      </c>
      <c r="F85">
        <v>399790.20868261898</v>
      </c>
      <c r="G85">
        <v>364784.411570478</v>
      </c>
      <c r="H85">
        <v>1125798.349834</v>
      </c>
      <c r="I85">
        <v>129507.35150628</v>
      </c>
      <c r="J85">
        <f t="shared" si="95"/>
        <v>8692.9300672125046</v>
      </c>
      <c r="K85">
        <f>1/'Bond Portfolio data'!AP157</f>
        <v>0.76778968704892359</v>
      </c>
      <c r="M85">
        <v>486566.3</v>
      </c>
      <c r="N85">
        <v>285151.40000000002</v>
      </c>
      <c r="O85">
        <v>114475.2</v>
      </c>
      <c r="P85">
        <v>95041.9</v>
      </c>
      <c r="Q85">
        <v>53241.2</v>
      </c>
      <c r="R85">
        <v>61235.6</v>
      </c>
      <c r="S85">
        <v>56930</v>
      </c>
      <c r="T85">
        <f t="shared" si="96"/>
        <v>0.92968795929165393</v>
      </c>
      <c r="U85">
        <v>103.16849999999999</v>
      </c>
      <c r="V85">
        <v>87.886499999999998</v>
      </c>
      <c r="W85">
        <f t="shared" si="97"/>
        <v>92.968795929165395</v>
      </c>
      <c r="X85">
        <v>463733.8</v>
      </c>
      <c r="Y85">
        <v>277165.90000000002</v>
      </c>
      <c r="Z85">
        <v>101606.3</v>
      </c>
      <c r="AA85">
        <v>93815.3</v>
      </c>
      <c r="AB85">
        <v>257269.9</v>
      </c>
      <c r="AC85">
        <v>23.78</v>
      </c>
      <c r="AD85">
        <v>6108</v>
      </c>
      <c r="AE85">
        <f t="shared" si="112"/>
        <v>1.7712428047320916</v>
      </c>
      <c r="AF85">
        <f t="shared" si="113"/>
        <v>145248.24000000002</v>
      </c>
      <c r="AG85">
        <f>'Bond Portfolio data'!AX157</f>
        <v>93.71</v>
      </c>
      <c r="AI85">
        <v>9.1030900932851893</v>
      </c>
      <c r="AJ85">
        <v>17697.876693348699</v>
      </c>
      <c r="AK85">
        <v>7.9163303771881504</v>
      </c>
      <c r="AL85">
        <v>7.8649803905052798</v>
      </c>
      <c r="AM85">
        <v>0.92164414969037101</v>
      </c>
      <c r="AN85">
        <v>1.10981224605297</v>
      </c>
      <c r="AO85">
        <f t="shared" si="126"/>
        <v>2.0698604857670349</v>
      </c>
      <c r="AP85">
        <v>755.94539347155398</v>
      </c>
      <c r="AQ85">
        <f>'Bond Portfolio data'!BG157/100</f>
        <v>6.8360000000000003</v>
      </c>
      <c r="AR85">
        <v>1145.9511424237501</v>
      </c>
      <c r="AS85">
        <f t="shared" si="117"/>
        <v>1243.3770048979702</v>
      </c>
      <c r="AU85">
        <v>98.120699999999999</v>
      </c>
      <c r="AV85">
        <v>97.307699999999997</v>
      </c>
      <c r="AW85">
        <v>1543441.52</v>
      </c>
      <c r="AX85">
        <v>1025265.79</v>
      </c>
      <c r="AY85">
        <v>239750.42</v>
      </c>
      <c r="AZ85">
        <v>335465.40000000002</v>
      </c>
      <c r="BA85">
        <v>193842</v>
      </c>
      <c r="BB85">
        <v>923.5</v>
      </c>
      <c r="BC85">
        <f t="shared" si="92"/>
        <v>16.146099704302195</v>
      </c>
      <c r="BD85">
        <f>'Bond Portfolio data'!BP157</f>
        <v>0.69750000000000001</v>
      </c>
      <c r="BF85">
        <v>1553180</v>
      </c>
      <c r="BG85">
        <v>862864</v>
      </c>
      <c r="BH85">
        <v>277552</v>
      </c>
      <c r="BI85">
        <v>338428</v>
      </c>
      <c r="BJ85">
        <v>457956</v>
      </c>
      <c r="BK85">
        <v>479812</v>
      </c>
      <c r="BL85">
        <v>100.4</v>
      </c>
      <c r="BM85">
        <v>111</v>
      </c>
      <c r="BN85">
        <v>1547199</v>
      </c>
      <c r="BO85">
        <v>852117</v>
      </c>
      <c r="BP85">
        <v>324047</v>
      </c>
      <c r="BQ85">
        <v>320220</v>
      </c>
      <c r="BR85">
        <v>104.86</v>
      </c>
      <c r="BS85">
        <v>96.676000000000002</v>
      </c>
      <c r="BT85">
        <f>'Bond Portfolio data'!BX157</f>
        <v>1.2443</v>
      </c>
      <c r="BV85">
        <v>1263928</v>
      </c>
      <c r="BW85">
        <v>686828</v>
      </c>
      <c r="BX85">
        <v>350232</v>
      </c>
      <c r="BY85">
        <v>221604</v>
      </c>
      <c r="BZ85">
        <v>293444</v>
      </c>
      <c r="CA85">
        <v>274972</v>
      </c>
      <c r="CB85">
        <v>95.810900000000004</v>
      </c>
      <c r="CC85">
        <v>119.6987</v>
      </c>
      <c r="CD85">
        <v>1319140.55</v>
      </c>
      <c r="CE85">
        <v>708431.69</v>
      </c>
      <c r="CF85">
        <v>347132.23</v>
      </c>
      <c r="CG85">
        <v>235398.83</v>
      </c>
      <c r="CH85">
        <v>147613</v>
      </c>
      <c r="CI85">
        <v>94.3</v>
      </c>
      <c r="CJ85">
        <f t="shared" si="114"/>
        <v>1565.3552492046661</v>
      </c>
      <c r="CK85">
        <f>1/'Bond Portfolio data'!CG157</f>
        <v>1.506024096385542</v>
      </c>
      <c r="CM85">
        <v>2377380</v>
      </c>
      <c r="CN85">
        <v>997192</v>
      </c>
      <c r="CO85">
        <v>579824</v>
      </c>
      <c r="CP85">
        <v>511848</v>
      </c>
      <c r="CQ85">
        <v>933364</v>
      </c>
      <c r="CR85">
        <v>676764</v>
      </c>
      <c r="CS85">
        <v>91.507000000000005</v>
      </c>
      <c r="CT85">
        <v>100.3254</v>
      </c>
      <c r="CU85">
        <v>2598030.88</v>
      </c>
      <c r="CV85">
        <v>1026462.87</v>
      </c>
      <c r="CW85">
        <v>579815.32999999996</v>
      </c>
      <c r="CX85">
        <v>538490.74</v>
      </c>
      <c r="CY85">
        <v>274853</v>
      </c>
      <c r="CZ85">
        <v>841875.22</v>
      </c>
      <c r="DA85">
        <f t="shared" si="62"/>
        <v>0.32647712329625289</v>
      </c>
      <c r="DB85">
        <v>94</v>
      </c>
      <c r="DC85">
        <v>2519.34</v>
      </c>
      <c r="DD85">
        <v>920000</v>
      </c>
      <c r="DE85">
        <f>'Bond Portfolio data'!CP157</f>
        <v>6.8715000000000002</v>
      </c>
      <c r="DG85">
        <v>98.779600000000002</v>
      </c>
      <c r="DH85">
        <f t="shared" si="98"/>
        <v>100.80944461069193</v>
      </c>
      <c r="DI85">
        <v>1296680</v>
      </c>
      <c r="DJ85">
        <v>1286268.3700000001</v>
      </c>
      <c r="DK85">
        <v>3315454.54</v>
      </c>
      <c r="DL85">
        <v>1554973.17</v>
      </c>
      <c r="DM85">
        <v>748522.34</v>
      </c>
      <c r="DN85">
        <v>874819.18</v>
      </c>
      <c r="DO85">
        <v>388008.59</v>
      </c>
      <c r="DP85">
        <v>45409.02</v>
      </c>
      <c r="DQ85">
        <f t="shared" si="99"/>
        <v>8544.7470568622721</v>
      </c>
      <c r="DR85">
        <f>'Bond Portfolio data'!CY157</f>
        <v>8.3806999999999992</v>
      </c>
      <c r="DT85">
        <v>584497.48</v>
      </c>
      <c r="DU85">
        <v>322504.67</v>
      </c>
      <c r="DV85">
        <v>134559.92000000001</v>
      </c>
      <c r="DW85">
        <v>63077.91</v>
      </c>
      <c r="DX85">
        <v>321975.52</v>
      </c>
      <c r="DY85">
        <v>322361.01</v>
      </c>
      <c r="DZ85">
        <v>99.514200000000002</v>
      </c>
      <c r="EA85">
        <v>99.773399999999995</v>
      </c>
      <c r="EB85">
        <v>587334.11</v>
      </c>
      <c r="EC85">
        <v>323964.57</v>
      </c>
      <c r="ED85">
        <v>133245.49</v>
      </c>
      <c r="EE85">
        <v>63751.71</v>
      </c>
      <c r="EF85">
        <v>84461.51</v>
      </c>
      <c r="EG85">
        <v>4556.8900000000003</v>
      </c>
      <c r="EH85">
        <f t="shared" si="110"/>
        <v>18534.902093313642</v>
      </c>
      <c r="EI85">
        <f>'Bond Portfolio data'!DI157</f>
        <v>1.1496999999999999</v>
      </c>
      <c r="EK85">
        <v>2.0067936510000002</v>
      </c>
      <c r="EL85">
        <v>0.73</v>
      </c>
      <c r="EM85">
        <v>0.3</v>
      </c>
      <c r="EN85">
        <v>1.08</v>
      </c>
      <c r="EO85">
        <v>3.35</v>
      </c>
      <c r="EP85">
        <v>2.79</v>
      </c>
      <c r="EQ85">
        <v>3.45</v>
      </c>
      <c r="ER85">
        <v>0.02</v>
      </c>
      <c r="ES85" s="42">
        <v>0.87</v>
      </c>
      <c r="ET85" s="1">
        <f t="shared" si="93"/>
        <v>1.459420445184932</v>
      </c>
      <c r="EV85">
        <v>4.1443203710000001</v>
      </c>
      <c r="EW85">
        <v>3.54</v>
      </c>
      <c r="EX85">
        <v>1.29</v>
      </c>
      <c r="EY85">
        <v>2.89</v>
      </c>
      <c r="EZ85">
        <v>4.22</v>
      </c>
      <c r="FA85">
        <v>5.31</v>
      </c>
      <c r="FB85">
        <v>3.75</v>
      </c>
      <c r="FC85">
        <v>2.1800000000000002</v>
      </c>
      <c r="FD85">
        <v>2.89</v>
      </c>
      <c r="FE85" s="1">
        <f t="shared" si="94"/>
        <v>3.3288238952749198</v>
      </c>
      <c r="GT85">
        <f t="shared" si="118"/>
        <v>-2.7531753417663181</v>
      </c>
      <c r="GU85">
        <f t="shared" si="115"/>
        <v>-0.29862563944394133</v>
      </c>
      <c r="GV85">
        <f t="shared" si="91"/>
        <v>-4.6454556058108007</v>
      </c>
      <c r="GW85">
        <f t="shared" si="119"/>
        <v>-0.89501259357749297</v>
      </c>
      <c r="GX85">
        <f t="shared" si="120"/>
        <v>-0.1981584589931652</v>
      </c>
      <c r="GY85">
        <f t="shared" si="121"/>
        <v>-5.5146456760935196</v>
      </c>
      <c r="GZ85">
        <f t="shared" si="122"/>
        <v>-7.6912827766477634E-2</v>
      </c>
      <c r="HA85">
        <f t="shared" si="100"/>
        <v>0.98288938892151256</v>
      </c>
      <c r="HB85">
        <f t="shared" si="123"/>
        <v>0.86801150427683849</v>
      </c>
      <c r="HD85">
        <f t="shared" si="101"/>
        <v>-3.1850559921022308</v>
      </c>
      <c r="HE85">
        <f t="shared" si="102"/>
        <v>-0.49070993645272087</v>
      </c>
      <c r="HF85">
        <f t="shared" si="103"/>
        <v>-5.6052616587945367</v>
      </c>
      <c r="HG85">
        <f t="shared" si="104"/>
        <v>-0.97356597747570461</v>
      </c>
      <c r="HH85">
        <f t="shared" si="105"/>
        <v>-6.0736214632656153E-2</v>
      </c>
      <c r="HI85">
        <f t="shared" si="106"/>
        <v>-6.1275462615331904</v>
      </c>
      <c r="HJ85">
        <f t="shared" si="111"/>
        <v>-0.19819756768894845</v>
      </c>
      <c r="HK85">
        <f t="shared" si="107"/>
        <v>1.0601881535155011</v>
      </c>
      <c r="HL85">
        <f t="shared" si="108"/>
        <v>0.54425570493611619</v>
      </c>
      <c r="HN85">
        <f t="shared" si="127"/>
        <v>-2.7531753417663181E-2</v>
      </c>
      <c r="HO85">
        <f t="shared" si="116"/>
        <v>-2.9862563944394131E-3</v>
      </c>
      <c r="HP85">
        <f t="shared" si="64"/>
        <v>-4.6454556058108006E-2</v>
      </c>
      <c r="HQ85">
        <f t="shared" si="128"/>
        <v>-8.9501259357749295E-3</v>
      </c>
      <c r="HR85">
        <f t="shared" si="124"/>
        <v>-6.0736214632656151E-4</v>
      </c>
      <c r="HS85">
        <f t="shared" si="125"/>
        <v>-6.1275462615331906E-2</v>
      </c>
      <c r="HT85">
        <f t="shared" si="129"/>
        <v>-7.6912827766477637E-4</v>
      </c>
      <c r="HU85">
        <f t="shared" si="109"/>
        <v>9.8288938892151251E-3</v>
      </c>
      <c r="HV85">
        <f t="shared" si="130"/>
        <v>0.86801150427683849</v>
      </c>
    </row>
    <row r="86" spans="1:230" ht="15.75" x14ac:dyDescent="0.25">
      <c r="A86" t="s">
        <v>446</v>
      </c>
      <c r="B86">
        <v>1.2895438020000001</v>
      </c>
      <c r="C86">
        <v>110.3849386</v>
      </c>
      <c r="D86">
        <v>1791766.2843465901</v>
      </c>
      <c r="E86">
        <v>1019331.29599855</v>
      </c>
      <c r="F86">
        <v>389299.56232347101</v>
      </c>
      <c r="G86">
        <v>366815.33689805301</v>
      </c>
      <c r="H86">
        <v>1122512.22697284</v>
      </c>
      <c r="I86">
        <v>128488.50135365</v>
      </c>
      <c r="J86">
        <f t="shared" si="95"/>
        <v>8736.2854663800044</v>
      </c>
      <c r="K86">
        <f>1/'Bond Portfolio data'!AP158</f>
        <v>0.73426452760724481</v>
      </c>
      <c r="M86">
        <v>492064.6</v>
      </c>
      <c r="N86">
        <v>286535.59999999998</v>
      </c>
      <c r="O86">
        <v>110833.7</v>
      </c>
      <c r="P86">
        <v>95675</v>
      </c>
      <c r="Q86">
        <v>58880.3</v>
      </c>
      <c r="R86">
        <v>58458.82</v>
      </c>
      <c r="S86">
        <v>55276.6</v>
      </c>
      <c r="T86">
        <f t="shared" si="96"/>
        <v>0.94556475823494213</v>
      </c>
      <c r="U86">
        <v>102.3188</v>
      </c>
      <c r="V86">
        <v>89.393000000000001</v>
      </c>
      <c r="W86">
        <f t="shared" si="97"/>
        <v>94.55647582349421</v>
      </c>
      <c r="X86">
        <v>472922.7</v>
      </c>
      <c r="Y86">
        <v>279876.3</v>
      </c>
      <c r="Z86">
        <v>98200.4</v>
      </c>
      <c r="AA86">
        <v>95139.8</v>
      </c>
      <c r="AB86">
        <v>250379.3</v>
      </c>
      <c r="AC86">
        <v>23.66</v>
      </c>
      <c r="AD86">
        <v>6078</v>
      </c>
      <c r="AE86">
        <f t="shared" si="112"/>
        <v>1.7410970708487603</v>
      </c>
      <c r="AF86">
        <f t="shared" si="113"/>
        <v>143805.48000000001</v>
      </c>
      <c r="AG86">
        <f>'Bond Portfolio data'!AX158</f>
        <v>97.27</v>
      </c>
      <c r="AI86">
        <v>9.1332927242314099</v>
      </c>
      <c r="AJ86">
        <v>18484.298008759299</v>
      </c>
      <c r="AK86">
        <v>7.9418236273597298</v>
      </c>
      <c r="AL86">
        <v>7.9358471751354598</v>
      </c>
      <c r="AM86">
        <v>0.92479601416586799</v>
      </c>
      <c r="AN86">
        <v>1.1108801873773699</v>
      </c>
      <c r="AO86">
        <f t="shared" si="126"/>
        <v>-0.4759954015376387</v>
      </c>
      <c r="AP86">
        <v>756.58450256571996</v>
      </c>
      <c r="AQ86">
        <f>'Bond Portfolio data'!BG158/100</f>
        <v>6.8296000000000001</v>
      </c>
      <c r="AR86">
        <v>1106.0557839132</v>
      </c>
      <c r="AS86">
        <f t="shared" si="117"/>
        <v>1195.9997307198839</v>
      </c>
      <c r="AU86">
        <v>98.179400000000001</v>
      </c>
      <c r="AV86">
        <v>95.3108</v>
      </c>
      <c r="AW86">
        <v>1539886.94</v>
      </c>
      <c r="AX86">
        <v>1013263.76</v>
      </c>
      <c r="AY86">
        <v>225827.94</v>
      </c>
      <c r="AZ86">
        <v>336790.71</v>
      </c>
      <c r="BA86">
        <v>198926</v>
      </c>
      <c r="BB86">
        <v>920.1</v>
      </c>
      <c r="BC86">
        <f t="shared" si="92"/>
        <v>16.630800999891314</v>
      </c>
      <c r="BD86">
        <f>'Bond Portfolio data'!BP158</f>
        <v>0.64649999999999996</v>
      </c>
      <c r="BF86">
        <v>1544376</v>
      </c>
      <c r="BG86">
        <v>870096</v>
      </c>
      <c r="BH86">
        <v>270740</v>
      </c>
      <c r="BI86">
        <v>343588</v>
      </c>
      <c r="BJ86">
        <v>428132</v>
      </c>
      <c r="BK86">
        <v>452712</v>
      </c>
      <c r="BL86">
        <v>100.9</v>
      </c>
      <c r="BM86">
        <v>106.3</v>
      </c>
      <c r="BN86">
        <v>1530127</v>
      </c>
      <c r="BO86">
        <v>859387</v>
      </c>
      <c r="BP86">
        <v>322503</v>
      </c>
      <c r="BQ86">
        <v>322731</v>
      </c>
      <c r="BR86">
        <v>105.46599999999999</v>
      </c>
      <c r="BS86">
        <v>94.816999999999993</v>
      </c>
      <c r="BT86">
        <f>'Bond Portfolio data'!BX158</f>
        <v>1.1672</v>
      </c>
      <c r="BV86">
        <v>1246260</v>
      </c>
      <c r="BW86">
        <v>696476</v>
      </c>
      <c r="BX86">
        <v>347828</v>
      </c>
      <c r="BY86">
        <v>222452</v>
      </c>
      <c r="BZ86">
        <v>239256</v>
      </c>
      <c r="CA86">
        <v>249512</v>
      </c>
      <c r="CB86">
        <v>93.994699999999995</v>
      </c>
      <c r="CC86">
        <v>108.6634</v>
      </c>
      <c r="CD86">
        <v>1325930.53</v>
      </c>
      <c r="CE86">
        <v>715530</v>
      </c>
      <c r="CF86">
        <v>347602.87</v>
      </c>
      <c r="CG86">
        <v>234522.34</v>
      </c>
      <c r="CH86">
        <v>147166</v>
      </c>
      <c r="CI86">
        <v>93.2</v>
      </c>
      <c r="CJ86">
        <f t="shared" si="114"/>
        <v>1579.0343347639484</v>
      </c>
      <c r="CK86">
        <f>1/'Bond Portfolio data'!CG158</f>
        <v>1.3175230566534915</v>
      </c>
      <c r="CM86">
        <v>2417668</v>
      </c>
      <c r="CN86">
        <v>1020572</v>
      </c>
      <c r="CO86">
        <v>558584</v>
      </c>
      <c r="CP86">
        <v>527976</v>
      </c>
      <c r="CQ86">
        <v>928144</v>
      </c>
      <c r="CR86">
        <v>672968</v>
      </c>
      <c r="CS86">
        <v>93.883499999999998</v>
      </c>
      <c r="CT86">
        <v>99.454099999999997</v>
      </c>
      <c r="CU86">
        <v>2575179.91</v>
      </c>
      <c r="CV86">
        <v>1047282.98</v>
      </c>
      <c r="CW86">
        <v>565419.01</v>
      </c>
      <c r="CX86">
        <v>544878.68000000005</v>
      </c>
      <c r="CY86">
        <v>278899</v>
      </c>
      <c r="CZ86">
        <v>836322.35</v>
      </c>
      <c r="DA86">
        <f t="shared" si="62"/>
        <v>0.33348265773358804</v>
      </c>
      <c r="DB86">
        <v>95.8</v>
      </c>
      <c r="DC86">
        <v>2516.69</v>
      </c>
      <c r="DD86">
        <v>920000</v>
      </c>
      <c r="DE86">
        <f>'Bond Portfolio data'!CP158</f>
        <v>6.4992000000000001</v>
      </c>
      <c r="DG86">
        <v>98.886399999999995</v>
      </c>
      <c r="DH86">
        <f t="shared" si="98"/>
        <v>101.34249842668308</v>
      </c>
      <c r="DI86">
        <v>1235656</v>
      </c>
      <c r="DJ86">
        <v>1219287.0900000001</v>
      </c>
      <c r="DK86">
        <v>3317046.11</v>
      </c>
      <c r="DL86">
        <v>1575687.21</v>
      </c>
      <c r="DM86">
        <v>736908.67</v>
      </c>
      <c r="DN86">
        <v>868688.07</v>
      </c>
      <c r="DO86">
        <v>387693.97</v>
      </c>
      <c r="DP86">
        <v>45046.11</v>
      </c>
      <c r="DQ86">
        <f t="shared" si="99"/>
        <v>8606.6026566999899</v>
      </c>
      <c r="DR86">
        <f>'Bond Portfolio data'!CY158</f>
        <v>7.9367999999999999</v>
      </c>
      <c r="DT86">
        <v>584370.28</v>
      </c>
      <c r="DU86">
        <v>322595.68</v>
      </c>
      <c r="DV86">
        <v>131086.91</v>
      </c>
      <c r="DW86">
        <v>63695.1</v>
      </c>
      <c r="DX86">
        <v>334878.77</v>
      </c>
      <c r="DY86">
        <v>273269.59999999998</v>
      </c>
      <c r="DZ86">
        <v>99.779799999999994</v>
      </c>
      <c r="EA86">
        <v>96.210999999999999</v>
      </c>
      <c r="EB86">
        <v>585697.68999999994</v>
      </c>
      <c r="EC86">
        <v>324411.94</v>
      </c>
      <c r="ED86">
        <v>130268.24</v>
      </c>
      <c r="EE86">
        <v>64371.7</v>
      </c>
      <c r="EF86">
        <v>84927.44</v>
      </c>
      <c r="EG86">
        <v>4543.8599999999997</v>
      </c>
      <c r="EH86">
        <f t="shared" si="110"/>
        <v>18690.593460185835</v>
      </c>
      <c r="EI86">
        <f>'Bond Portfolio data'!DI158</f>
        <v>1.1126</v>
      </c>
      <c r="EK86">
        <v>1.307967742</v>
      </c>
      <c r="EL86">
        <v>0.53</v>
      </c>
      <c r="EM86">
        <v>0.3</v>
      </c>
      <c r="EN86">
        <v>0.5</v>
      </c>
      <c r="EO86">
        <v>3.16</v>
      </c>
      <c r="EP86">
        <v>2.79</v>
      </c>
      <c r="EQ86">
        <v>2.46</v>
      </c>
      <c r="ER86">
        <v>0.05</v>
      </c>
      <c r="ES86" s="42">
        <v>0.39</v>
      </c>
      <c r="ET86" s="1">
        <f t="shared" si="93"/>
        <v>1.0728945298902122</v>
      </c>
      <c r="EV86">
        <v>4.1832747079999999</v>
      </c>
      <c r="EW86">
        <v>3.58</v>
      </c>
      <c r="EX86">
        <v>1.41</v>
      </c>
      <c r="EY86">
        <v>3.2</v>
      </c>
      <c r="EZ86">
        <v>5.0199999999999996</v>
      </c>
      <c r="FA86">
        <v>5.31</v>
      </c>
      <c r="FB86">
        <v>4.08</v>
      </c>
      <c r="FC86">
        <v>2.48</v>
      </c>
      <c r="FD86">
        <v>3.46</v>
      </c>
      <c r="FE86" s="1">
        <f t="shared" si="94"/>
        <v>3.4354389106228749</v>
      </c>
      <c r="GT86">
        <f t="shared" si="118"/>
        <v>0.5426310683433857</v>
      </c>
      <c r="GU86">
        <f t="shared" si="115"/>
        <v>0.46849825323322059</v>
      </c>
      <c r="GV86">
        <f t="shared" si="91"/>
        <v>-2.2470872590787496</v>
      </c>
      <c r="GW86">
        <f t="shared" si="119"/>
        <v>-0.78145957639602692</v>
      </c>
      <c r="GX86">
        <f t="shared" si="120"/>
        <v>-0.1683238267351933</v>
      </c>
      <c r="GY86">
        <f t="shared" si="121"/>
        <v>-1.1206427104584793</v>
      </c>
      <c r="GZ86">
        <f t="shared" si="122"/>
        <v>0.50552499280834762</v>
      </c>
      <c r="HA86">
        <f t="shared" si="100"/>
        <v>-2.6937849120486055</v>
      </c>
      <c r="HB86">
        <f t="shared" si="123"/>
        <v>0.4011779291074955</v>
      </c>
      <c r="HD86">
        <f t="shared" si="101"/>
        <v>0.34241472109504073</v>
      </c>
      <c r="HE86">
        <f t="shared" si="102"/>
        <v>0.30034756357841141</v>
      </c>
      <c r="HF86">
        <f t="shared" si="103"/>
        <v>-3.001344735220941</v>
      </c>
      <c r="HG86">
        <f t="shared" si="104"/>
        <v>-0.85143808365374818</v>
      </c>
      <c r="HH86">
        <f t="shared" si="105"/>
        <v>-0.20951433256211544</v>
      </c>
      <c r="HI86">
        <f t="shared" si="106"/>
        <v>-1.1727363741206591</v>
      </c>
      <c r="HJ86">
        <f t="shared" si="111"/>
        <v>0.19504098509425771</v>
      </c>
      <c r="HK86">
        <f t="shared" si="107"/>
        <v>-2.9038993821168337</v>
      </c>
      <c r="HL86">
        <f t="shared" si="108"/>
        <v>0.7475310685494666</v>
      </c>
      <c r="HN86">
        <f t="shared" si="127"/>
        <v>5.4263106834338574E-3</v>
      </c>
      <c r="HO86">
        <f t="shared" si="116"/>
        <v>4.684982532332206E-3</v>
      </c>
      <c r="HP86">
        <f t="shared" si="64"/>
        <v>-2.2470872590787495E-2</v>
      </c>
      <c r="HQ86">
        <f t="shared" si="128"/>
        <v>-7.8145957639602689E-3</v>
      </c>
      <c r="HR86">
        <f t="shared" si="124"/>
        <v>-2.0951433256211544E-3</v>
      </c>
      <c r="HS86">
        <f t="shared" si="125"/>
        <v>-1.1727363741206592E-2</v>
      </c>
      <c r="HT86">
        <f t="shared" si="129"/>
        <v>5.0552499280834759E-3</v>
      </c>
      <c r="HU86">
        <f t="shared" si="109"/>
        <v>-2.6937849120486055E-2</v>
      </c>
      <c r="HV86">
        <f t="shared" si="130"/>
        <v>0.4011779291074955</v>
      </c>
    </row>
    <row r="87" spans="1:230" ht="15.75" x14ac:dyDescent="0.25">
      <c r="A87" t="s">
        <v>447</v>
      </c>
      <c r="B87">
        <v>1.2912237070000001</v>
      </c>
      <c r="C87">
        <v>110.7026707</v>
      </c>
      <c r="D87">
        <v>1797148.7043868999</v>
      </c>
      <c r="E87">
        <v>1017361.58052559</v>
      </c>
      <c r="F87">
        <v>387219.31648382702</v>
      </c>
      <c r="G87">
        <v>368797.62679935002</v>
      </c>
      <c r="H87">
        <v>1126498.9111971101</v>
      </c>
      <c r="I87">
        <v>127988.87220778</v>
      </c>
      <c r="J87">
        <f t="shared" si="95"/>
        <v>8801.5379131423742</v>
      </c>
      <c r="K87">
        <f>1/'Bond Portfolio data'!AP159</f>
        <v>0.69901815909373699</v>
      </c>
      <c r="M87">
        <v>487823.9</v>
      </c>
      <c r="N87">
        <v>286249.5</v>
      </c>
      <c r="O87">
        <v>106650.3</v>
      </c>
      <c r="P87">
        <v>96729.7</v>
      </c>
      <c r="Q87">
        <v>64532.4</v>
      </c>
      <c r="R87">
        <v>61643.7</v>
      </c>
      <c r="S87">
        <v>60128.9</v>
      </c>
      <c r="T87">
        <f t="shared" si="96"/>
        <v>0.97542652371613003</v>
      </c>
      <c r="U87">
        <v>101.5141</v>
      </c>
      <c r="V87">
        <v>92.315399999999997</v>
      </c>
      <c r="W87">
        <f t="shared" si="97"/>
        <v>97.542652371613002</v>
      </c>
      <c r="X87">
        <v>472612.3</v>
      </c>
      <c r="Y87">
        <v>281475.40000000002</v>
      </c>
      <c r="Z87">
        <v>96611.8</v>
      </c>
      <c r="AA87">
        <v>96288.1</v>
      </c>
      <c r="AB87">
        <v>250615.2</v>
      </c>
      <c r="AC87">
        <v>23.8</v>
      </c>
      <c r="AD87">
        <v>6059</v>
      </c>
      <c r="AE87">
        <f t="shared" si="112"/>
        <v>1.7379188678277053</v>
      </c>
      <c r="AF87">
        <f t="shared" si="113"/>
        <v>144204.20000000001</v>
      </c>
      <c r="AG87">
        <f>'Bond Portfolio data'!AX159</f>
        <v>93.61</v>
      </c>
      <c r="AI87">
        <v>9.1608736727587594</v>
      </c>
      <c r="AJ87">
        <v>19073.411570151198</v>
      </c>
      <c r="AK87">
        <v>7.96429068857615</v>
      </c>
      <c r="AL87">
        <v>7.9564355334690999</v>
      </c>
      <c r="AM87">
        <v>0.934070568630751</v>
      </c>
      <c r="AN87">
        <v>1.11449100657699</v>
      </c>
      <c r="AO87">
        <f t="shared" si="126"/>
        <v>-1.2466734119609446</v>
      </c>
      <c r="AP87">
        <v>757.25288514560805</v>
      </c>
      <c r="AQ87">
        <f>'Bond Portfolio data'!BG159/100</f>
        <v>6.8310000000000004</v>
      </c>
      <c r="AR87">
        <v>1131.54178465937</v>
      </c>
      <c r="AS87">
        <f t="shared" si="117"/>
        <v>1211.4093117376462</v>
      </c>
      <c r="AU87">
        <v>98.691800000000001</v>
      </c>
      <c r="AV87">
        <v>95.340400000000002</v>
      </c>
      <c r="AW87">
        <v>1540978.32</v>
      </c>
      <c r="AX87">
        <v>1018286.83</v>
      </c>
      <c r="AY87">
        <v>236512.28</v>
      </c>
      <c r="AZ87">
        <v>338487.89</v>
      </c>
      <c r="BA87">
        <v>199488</v>
      </c>
      <c r="BB87">
        <v>915.2</v>
      </c>
      <c r="BC87">
        <f t="shared" si="92"/>
        <v>16.767079074771381</v>
      </c>
      <c r="BD87">
        <f>'Bond Portfolio data'!BP159</f>
        <v>0.60950000000000004</v>
      </c>
      <c r="BF87">
        <v>1563964</v>
      </c>
      <c r="BG87">
        <v>882900</v>
      </c>
      <c r="BH87">
        <v>273468</v>
      </c>
      <c r="BI87">
        <v>346384</v>
      </c>
      <c r="BJ87">
        <v>438168</v>
      </c>
      <c r="BK87">
        <v>465956</v>
      </c>
      <c r="BL87">
        <v>101.8</v>
      </c>
      <c r="BM87">
        <v>103</v>
      </c>
      <c r="BN87">
        <v>1537051</v>
      </c>
      <c r="BO87">
        <v>868637</v>
      </c>
      <c r="BP87">
        <v>332614</v>
      </c>
      <c r="BQ87">
        <v>324446</v>
      </c>
      <c r="BR87">
        <v>105.175</v>
      </c>
      <c r="BS87">
        <v>95.001000000000005</v>
      </c>
      <c r="BT87">
        <f>'Bond Portfolio data'!BX159</f>
        <v>1.0974999999999999</v>
      </c>
      <c r="BV87">
        <v>1252124</v>
      </c>
      <c r="BW87">
        <v>702356</v>
      </c>
      <c r="BX87">
        <v>346568</v>
      </c>
      <c r="BY87">
        <v>226316</v>
      </c>
      <c r="BZ87">
        <v>231024</v>
      </c>
      <c r="CA87">
        <v>252504</v>
      </c>
      <c r="CB87">
        <v>94.144199999999998</v>
      </c>
      <c r="CC87">
        <v>105.672</v>
      </c>
      <c r="CD87">
        <v>1329921.74</v>
      </c>
      <c r="CE87">
        <v>716817.32</v>
      </c>
      <c r="CF87">
        <v>347674.98</v>
      </c>
      <c r="CG87">
        <v>236568.71</v>
      </c>
      <c r="CH87">
        <v>149276</v>
      </c>
      <c r="CI87">
        <v>92.9</v>
      </c>
      <c r="CJ87">
        <f t="shared" si="114"/>
        <v>1606.8460710441334</v>
      </c>
      <c r="CK87">
        <f>1/'Bond Portfolio data'!CG159</f>
        <v>1.2001920307249159</v>
      </c>
      <c r="CM87">
        <v>2458180</v>
      </c>
      <c r="CN87">
        <v>1035424</v>
      </c>
      <c r="CO87">
        <v>550836</v>
      </c>
      <c r="CP87">
        <v>534480</v>
      </c>
      <c r="CQ87">
        <v>967520</v>
      </c>
      <c r="CR87">
        <v>692072</v>
      </c>
      <c r="CS87">
        <v>95.395300000000006</v>
      </c>
      <c r="CT87">
        <v>100.60420000000001</v>
      </c>
      <c r="CU87">
        <v>2576835.7799999998</v>
      </c>
      <c r="CV87">
        <v>1059822.33</v>
      </c>
      <c r="CW87">
        <v>549938.82999999996</v>
      </c>
      <c r="CX87">
        <v>546240.21</v>
      </c>
      <c r="CY87">
        <v>281144</v>
      </c>
      <c r="CZ87">
        <v>845364.23</v>
      </c>
      <c r="DA87">
        <f t="shared" si="62"/>
        <v>0.33257144083326073</v>
      </c>
      <c r="DB87">
        <v>98</v>
      </c>
      <c r="DC87">
        <v>2497</v>
      </c>
      <c r="DD87">
        <v>922000</v>
      </c>
      <c r="DE87">
        <f>'Bond Portfolio data'!CP159</f>
        <v>6.1093000000000002</v>
      </c>
      <c r="DG87">
        <v>99.040400000000005</v>
      </c>
      <c r="DH87">
        <f t="shared" si="98"/>
        <v>100.01860380534744</v>
      </c>
      <c r="DI87">
        <v>1277772</v>
      </c>
      <c r="DJ87">
        <v>1277534.33</v>
      </c>
      <c r="DK87">
        <v>3319521.05</v>
      </c>
      <c r="DL87">
        <v>1580727.72</v>
      </c>
      <c r="DM87">
        <v>729484.72</v>
      </c>
      <c r="DN87">
        <v>874805.15</v>
      </c>
      <c r="DO87">
        <v>388253.65</v>
      </c>
      <c r="DP87">
        <v>44726.73</v>
      </c>
      <c r="DQ87">
        <f t="shared" si="99"/>
        <v>8680.5731158973613</v>
      </c>
      <c r="DR87">
        <f>'Bond Portfolio data'!CY159</f>
        <v>7.3143000000000002</v>
      </c>
      <c r="DT87">
        <v>588664.79</v>
      </c>
      <c r="DU87">
        <v>324199.21000000002</v>
      </c>
      <c r="DV87">
        <v>133459.82</v>
      </c>
      <c r="DW87">
        <v>64350.04</v>
      </c>
      <c r="DX87">
        <v>337797.37</v>
      </c>
      <c r="DY87">
        <v>281127.44</v>
      </c>
      <c r="DZ87">
        <v>99.716899999999995</v>
      </c>
      <c r="EA87">
        <v>95.762900000000002</v>
      </c>
      <c r="EB87">
        <v>590422.06999999995</v>
      </c>
      <c r="EC87">
        <v>325741.51</v>
      </c>
      <c r="ED87">
        <v>132923.53</v>
      </c>
      <c r="EE87">
        <v>64822.84</v>
      </c>
      <c r="EF87">
        <v>85095.8</v>
      </c>
      <c r="EG87">
        <v>4534.66</v>
      </c>
      <c r="EH87">
        <f t="shared" si="110"/>
        <v>18765.640643399947</v>
      </c>
      <c r="EI87">
        <f>'Bond Portfolio data'!DI159</f>
        <v>1.0629999999999999</v>
      </c>
      <c r="EK87">
        <v>0.87090909100000002</v>
      </c>
      <c r="EL87">
        <v>0.4</v>
      </c>
      <c r="EM87">
        <v>0.3</v>
      </c>
      <c r="EN87">
        <v>0.5</v>
      </c>
      <c r="EO87">
        <v>3.27</v>
      </c>
      <c r="EP87">
        <v>2.79</v>
      </c>
      <c r="EQ87">
        <v>1.89</v>
      </c>
      <c r="ER87">
        <v>0.05</v>
      </c>
      <c r="ES87" s="42">
        <v>0.16</v>
      </c>
      <c r="ET87" s="1">
        <f t="shared" si="93"/>
        <v>0.85453520217493151</v>
      </c>
      <c r="EV87">
        <v>3.9524544320000001</v>
      </c>
      <c r="EW87">
        <v>3.73</v>
      </c>
      <c r="EX87">
        <v>1.32</v>
      </c>
      <c r="EY87">
        <v>3.42</v>
      </c>
      <c r="EZ87">
        <v>5.45</v>
      </c>
      <c r="FA87">
        <v>5.31</v>
      </c>
      <c r="FB87">
        <v>4.13</v>
      </c>
      <c r="FC87">
        <v>2.16</v>
      </c>
      <c r="FD87">
        <v>3.4</v>
      </c>
      <c r="FE87" s="1">
        <f t="shared" si="94"/>
        <v>3.3375860300469573</v>
      </c>
      <c r="GT87">
        <f t="shared" si="118"/>
        <v>0.37792757931375376</v>
      </c>
      <c r="GU87">
        <f t="shared" si="115"/>
        <v>0.35309461724117397</v>
      </c>
      <c r="GV87">
        <f t="shared" si="91"/>
        <v>7.9255440628226981E-2</v>
      </c>
      <c r="GW87">
        <f t="shared" si="119"/>
        <v>-0.17680515512161465</v>
      </c>
      <c r="GX87">
        <f t="shared" si="120"/>
        <v>4.7299459960613834E-2</v>
      </c>
      <c r="GY87">
        <f t="shared" si="121"/>
        <v>0.59615791129406703</v>
      </c>
      <c r="GZ87">
        <f t="shared" si="122"/>
        <v>0.65958242852620685</v>
      </c>
      <c r="HA87">
        <f t="shared" si="100"/>
        <v>-4.6070452055384443</v>
      </c>
      <c r="HB87">
        <f t="shared" si="123"/>
        <v>0.7699990699084549</v>
      </c>
      <c r="HD87">
        <f t="shared" si="101"/>
        <v>0.18558731559823982</v>
      </c>
      <c r="HE87">
        <f t="shared" si="102"/>
        <v>0.20007270983225847</v>
      </c>
      <c r="HF87">
        <f t="shared" si="103"/>
        <v>-8.0713574590428758E-2</v>
      </c>
      <c r="HG87">
        <f t="shared" si="104"/>
        <v>-0.19822843534948448</v>
      </c>
      <c r="HH87">
        <f t="shared" si="105"/>
        <v>-2.9516554389918882E-2</v>
      </c>
      <c r="HI87">
        <f t="shared" si="106"/>
        <v>0.74507629474389858</v>
      </c>
      <c r="HJ87">
        <f t="shared" si="111"/>
        <v>0.459353629419403</v>
      </c>
      <c r="HK87">
        <f t="shared" si="107"/>
        <v>-4.9809948348610167</v>
      </c>
      <c r="HL87">
        <f t="shared" si="108"/>
        <v>0.72877018556035422</v>
      </c>
      <c r="HN87">
        <f t="shared" si="127"/>
        <v>3.7792757931375378E-3</v>
      </c>
      <c r="HO87">
        <f t="shared" si="116"/>
        <v>3.5309461724117395E-3</v>
      </c>
      <c r="HP87">
        <f t="shared" si="64"/>
        <v>7.9255440628226976E-4</v>
      </c>
      <c r="HQ87">
        <f t="shared" si="128"/>
        <v>-1.7680515512161466E-3</v>
      </c>
      <c r="HR87">
        <f t="shared" si="124"/>
        <v>-2.9516554389918883E-4</v>
      </c>
      <c r="HS87">
        <f t="shared" si="125"/>
        <v>7.4507629474389854E-3</v>
      </c>
      <c r="HT87">
        <f t="shared" si="129"/>
        <v>6.5958242852620684E-3</v>
      </c>
      <c r="HU87">
        <f t="shared" si="109"/>
        <v>-4.6070452055384445E-2</v>
      </c>
      <c r="HV87">
        <f t="shared" si="130"/>
        <v>0.7699990699084549</v>
      </c>
    </row>
    <row r="88" spans="1:230" ht="15.75" x14ac:dyDescent="0.25">
      <c r="A88" t="s">
        <v>448</v>
      </c>
      <c r="B88">
        <v>1.2943436020000001</v>
      </c>
      <c r="C88">
        <v>111.17477849999999</v>
      </c>
      <c r="D88">
        <v>1806308.31204162</v>
      </c>
      <c r="E88">
        <v>1021718.6980628601</v>
      </c>
      <c r="F88">
        <v>386387.29922918102</v>
      </c>
      <c r="G88">
        <v>367905.783684036</v>
      </c>
      <c r="H88">
        <v>1129983.7301221001</v>
      </c>
      <c r="I88">
        <v>127729.44541628999</v>
      </c>
      <c r="J88">
        <f t="shared" si="95"/>
        <v>8846.6972234891364</v>
      </c>
      <c r="K88">
        <f>1/'Bond Portfolio data'!AP160</f>
        <v>0.67652224269829542</v>
      </c>
      <c r="M88">
        <v>491621.2</v>
      </c>
      <c r="N88">
        <v>287302.59999999998</v>
      </c>
      <c r="O88">
        <v>105822.7</v>
      </c>
      <c r="P88">
        <v>97133.6</v>
      </c>
      <c r="Q88">
        <v>68431.100000000006</v>
      </c>
      <c r="R88">
        <v>62941.93</v>
      </c>
      <c r="S88">
        <v>62201.5</v>
      </c>
      <c r="T88">
        <f t="shared" si="96"/>
        <v>0.98823629971308469</v>
      </c>
      <c r="U88">
        <v>100.7796</v>
      </c>
      <c r="V88">
        <v>93.395099999999999</v>
      </c>
      <c r="W88">
        <f t="shared" si="97"/>
        <v>98.823629971308463</v>
      </c>
      <c r="X88">
        <v>479649.9</v>
      </c>
      <c r="Y88">
        <v>283731.59999999998</v>
      </c>
      <c r="Z88">
        <v>96607.3</v>
      </c>
      <c r="AA88">
        <v>96815.1</v>
      </c>
      <c r="AB88">
        <v>249938.9</v>
      </c>
      <c r="AC88">
        <v>23.64</v>
      </c>
      <c r="AD88">
        <v>6042</v>
      </c>
      <c r="AE88">
        <f t="shared" si="112"/>
        <v>1.7498694978355123</v>
      </c>
      <c r="AF88">
        <f t="shared" si="113"/>
        <v>142832.88</v>
      </c>
      <c r="AG88">
        <f>'Bond Portfolio data'!AX160</f>
        <v>89.68</v>
      </c>
      <c r="AI88">
        <v>9.1797087171051395</v>
      </c>
      <c r="AJ88">
        <v>19507.310703581399</v>
      </c>
      <c r="AK88">
        <v>7.9819380625640797</v>
      </c>
      <c r="AL88">
        <v>7.9843207559037399</v>
      </c>
      <c r="AM88">
        <v>0.95450631486502302</v>
      </c>
      <c r="AN88">
        <v>1.1249094190604201</v>
      </c>
      <c r="AO88">
        <f t="shared" si="126"/>
        <v>-1.948292060985507</v>
      </c>
      <c r="AP88">
        <v>757.93377605144201</v>
      </c>
      <c r="AQ88">
        <f>'Bond Portfolio data'!BG160/100</f>
        <v>6.8276000000000003</v>
      </c>
      <c r="AR88">
        <v>1223.1912890036899</v>
      </c>
      <c r="AS88">
        <f t="shared" si="117"/>
        <v>1281.4910388273981</v>
      </c>
      <c r="AU88">
        <v>98.931700000000006</v>
      </c>
      <c r="AV88">
        <v>96.681399999999996</v>
      </c>
      <c r="AW88">
        <v>1547257.57</v>
      </c>
      <c r="AX88">
        <v>1021431.81</v>
      </c>
      <c r="AY88">
        <v>234247.85</v>
      </c>
      <c r="AZ88">
        <v>340339.37</v>
      </c>
      <c r="BA88">
        <v>203193</v>
      </c>
      <c r="BB88">
        <v>915.6</v>
      </c>
      <c r="BC88">
        <f t="shared" si="92"/>
        <v>17.071025304970259</v>
      </c>
      <c r="BD88">
        <f>'Bond Portfolio data'!BP160</f>
        <v>0.61199999999999999</v>
      </c>
      <c r="BF88">
        <v>1607940</v>
      </c>
      <c r="BG88">
        <v>896948</v>
      </c>
      <c r="BH88">
        <v>283104</v>
      </c>
      <c r="BI88">
        <v>352148</v>
      </c>
      <c r="BJ88">
        <v>458512</v>
      </c>
      <c r="BK88">
        <v>476872</v>
      </c>
      <c r="BL88">
        <v>103.4</v>
      </c>
      <c r="BM88">
        <v>101.5</v>
      </c>
      <c r="BN88">
        <v>1555208</v>
      </c>
      <c r="BO88">
        <v>874605</v>
      </c>
      <c r="BP88">
        <v>348287</v>
      </c>
      <c r="BQ88">
        <v>327107</v>
      </c>
      <c r="BR88">
        <v>105.416</v>
      </c>
      <c r="BS88">
        <v>95.527000000000001</v>
      </c>
      <c r="BT88">
        <f>'Bond Portfolio data'!BX160</f>
        <v>1.0571999999999999</v>
      </c>
      <c r="BV88">
        <v>1278336</v>
      </c>
      <c r="BW88">
        <v>714992</v>
      </c>
      <c r="BX88">
        <v>363288</v>
      </c>
      <c r="BY88">
        <v>229596</v>
      </c>
      <c r="BZ88">
        <v>233644</v>
      </c>
      <c r="CA88">
        <v>259132</v>
      </c>
      <c r="CB88">
        <v>95.447699999999998</v>
      </c>
      <c r="CC88">
        <v>100.3788</v>
      </c>
      <c r="CD88">
        <v>1339385.18</v>
      </c>
      <c r="CE88">
        <v>723940.94</v>
      </c>
      <c r="CF88">
        <v>365057.97</v>
      </c>
      <c r="CG88">
        <v>237683.58</v>
      </c>
      <c r="CH88">
        <v>151600</v>
      </c>
      <c r="CI88">
        <v>93.8</v>
      </c>
      <c r="CJ88">
        <f t="shared" si="114"/>
        <v>1616.2046908315565</v>
      </c>
      <c r="CK88">
        <f>1/'Bond Portfolio data'!CG160</f>
        <v>1.0980564401010213</v>
      </c>
      <c r="CM88">
        <v>2471472</v>
      </c>
      <c r="CN88">
        <v>1048876</v>
      </c>
      <c r="CO88">
        <v>555732</v>
      </c>
      <c r="CP88">
        <v>534612</v>
      </c>
      <c r="CQ88">
        <v>984700</v>
      </c>
      <c r="CR88">
        <v>670852</v>
      </c>
      <c r="CS88">
        <v>95.859899999999996</v>
      </c>
      <c r="CT88">
        <v>96.385999999999996</v>
      </c>
      <c r="CU88">
        <v>2578213.3199999998</v>
      </c>
      <c r="CV88">
        <v>1067187.6000000001</v>
      </c>
      <c r="CW88">
        <v>587849.26</v>
      </c>
      <c r="CX88">
        <v>546018.41</v>
      </c>
      <c r="CY88">
        <v>284865</v>
      </c>
      <c r="CZ88">
        <v>851329.83</v>
      </c>
      <c r="DA88">
        <f t="shared" si="62"/>
        <v>0.33461179200075725</v>
      </c>
      <c r="DB88">
        <v>98.4</v>
      </c>
      <c r="DC88">
        <v>2499.0500000000002</v>
      </c>
      <c r="DD88">
        <v>927000</v>
      </c>
      <c r="DE88">
        <f>'Bond Portfolio data'!CP160</f>
        <v>5.6792999999999996</v>
      </c>
      <c r="DG88">
        <v>99.277199999999993</v>
      </c>
      <c r="DH88">
        <f t="shared" si="98"/>
        <v>98.457910268358418</v>
      </c>
      <c r="DI88">
        <v>1281396</v>
      </c>
      <c r="DJ88">
        <v>1301465.77</v>
      </c>
      <c r="DK88">
        <v>3338485.65</v>
      </c>
      <c r="DL88">
        <v>1584287.29</v>
      </c>
      <c r="DM88">
        <v>738887.88</v>
      </c>
      <c r="DN88">
        <v>878442.42</v>
      </c>
      <c r="DO88">
        <v>388400.81</v>
      </c>
      <c r="DP88">
        <v>44796.17</v>
      </c>
      <c r="DQ88">
        <f t="shared" si="99"/>
        <v>8670.4021794720393</v>
      </c>
      <c r="DR88">
        <f>'Bond Portfolio data'!CY160</f>
        <v>6.9988000000000001</v>
      </c>
      <c r="DT88">
        <v>591454.24</v>
      </c>
      <c r="DU88">
        <v>325494.34000000003</v>
      </c>
      <c r="DV88">
        <v>134058.04999999999</v>
      </c>
      <c r="DW88">
        <v>64775.54</v>
      </c>
      <c r="DX88">
        <v>354007.75</v>
      </c>
      <c r="DY88">
        <v>293855.33</v>
      </c>
      <c r="DZ88">
        <v>99.898399999999995</v>
      </c>
      <c r="EA88">
        <v>98.324799999999996</v>
      </c>
      <c r="EB88">
        <v>591983.61</v>
      </c>
      <c r="EC88">
        <v>326881.03000000003</v>
      </c>
      <c r="ED88">
        <v>133861.32999999999</v>
      </c>
      <c r="EE88">
        <v>65100</v>
      </c>
      <c r="EF88">
        <v>85375.95</v>
      </c>
      <c r="EG88">
        <v>4522.4799999999996</v>
      </c>
      <c r="EH88">
        <f t="shared" si="110"/>
        <v>18878.126603102726</v>
      </c>
      <c r="EI88">
        <f>'Bond Portfolio data'!DI160</f>
        <v>1.0206999999999999</v>
      </c>
      <c r="EK88">
        <v>0.72199999999999998</v>
      </c>
      <c r="EL88">
        <v>0.47</v>
      </c>
      <c r="EM88">
        <v>0.3</v>
      </c>
      <c r="EN88">
        <v>0.5</v>
      </c>
      <c r="EO88">
        <v>3.95</v>
      </c>
      <c r="EP88">
        <v>2.79</v>
      </c>
      <c r="EQ88">
        <v>2.0499999999999998</v>
      </c>
      <c r="ER88">
        <v>0.05</v>
      </c>
      <c r="ES88" s="42">
        <v>0.18</v>
      </c>
      <c r="ET88" s="1">
        <f t="shared" si="93"/>
        <v>0.8142791656716023</v>
      </c>
      <c r="EV88">
        <v>3.8381338089999999</v>
      </c>
      <c r="EW88">
        <v>3.74</v>
      </c>
      <c r="EX88">
        <v>1.31</v>
      </c>
      <c r="EY88">
        <v>3.41</v>
      </c>
      <c r="EZ88">
        <v>5.46</v>
      </c>
      <c r="FA88">
        <v>5.31</v>
      </c>
      <c r="FB88">
        <v>4.03</v>
      </c>
      <c r="FC88">
        <v>1.97</v>
      </c>
      <c r="FD88">
        <v>3.25</v>
      </c>
      <c r="FE88" s="1">
        <f t="shared" si="94"/>
        <v>3.2767607169781541</v>
      </c>
      <c r="GT88">
        <f t="shared" si="118"/>
        <v>0.87478396008588177</v>
      </c>
      <c r="GU88">
        <f t="shared" si="115"/>
        <v>0.63478391122772448</v>
      </c>
      <c r="GV88">
        <f t="shared" si="91"/>
        <v>0.46235301287732489</v>
      </c>
      <c r="GW88">
        <f t="shared" si="119"/>
        <v>-0.27489120009345464</v>
      </c>
      <c r="GX88">
        <f t="shared" si="120"/>
        <v>0.23036250487034801</v>
      </c>
      <c r="GY88">
        <f t="shared" si="121"/>
        <v>0.28740984664616021</v>
      </c>
      <c r="GZ88">
        <f t="shared" si="122"/>
        <v>0.7932716739174428</v>
      </c>
      <c r="HA88">
        <f t="shared" si="100"/>
        <v>-3.1787347090099742</v>
      </c>
      <c r="HB88">
        <f t="shared" si="123"/>
        <v>0.5671749932556357</v>
      </c>
      <c r="HD88">
        <f t="shared" si="101"/>
        <v>0.79326970507651928</v>
      </c>
      <c r="HE88">
        <f t="shared" si="102"/>
        <v>0.54347287010405965</v>
      </c>
      <c r="HF88">
        <f t="shared" si="103"/>
        <v>0.27437630709947858</v>
      </c>
      <c r="HG88">
        <f t="shared" si="104"/>
        <v>-0.3043678373369671</v>
      </c>
      <c r="HH88">
        <f t="shared" si="105"/>
        <v>7.4087784207271884E-2</v>
      </c>
      <c r="HI88">
        <f t="shared" si="106"/>
        <v>0.46807592810398047</v>
      </c>
      <c r="HJ88">
        <f t="shared" si="111"/>
        <v>0.67560256953847742</v>
      </c>
      <c r="HK88">
        <f t="shared" si="107"/>
        <v>-3.4315837107499547</v>
      </c>
      <c r="HL88">
        <f t="shared" si="108"/>
        <v>0.1585362391202651</v>
      </c>
      <c r="HN88">
        <f t="shared" si="127"/>
        <v>8.7478396008588179E-3</v>
      </c>
      <c r="HO88">
        <f t="shared" si="116"/>
        <v>6.3478391122772449E-3</v>
      </c>
      <c r="HP88">
        <f t="shared" si="64"/>
        <v>4.6235301287732488E-3</v>
      </c>
      <c r="HQ88">
        <f t="shared" si="128"/>
        <v>-2.7489120009345463E-3</v>
      </c>
      <c r="HR88">
        <f t="shared" si="124"/>
        <v>7.4087784207271887E-4</v>
      </c>
      <c r="HS88">
        <f t="shared" si="125"/>
        <v>4.6807592810398048E-3</v>
      </c>
      <c r="HT88">
        <f t="shared" si="129"/>
        <v>7.9327167391744276E-3</v>
      </c>
      <c r="HU88">
        <f t="shared" si="109"/>
        <v>-3.1787347090099741E-2</v>
      </c>
      <c r="HV88">
        <f t="shared" si="130"/>
        <v>0.5671749932556357</v>
      </c>
    </row>
    <row r="89" spans="1:230" ht="15.75" x14ac:dyDescent="0.25">
      <c r="A89" t="s">
        <v>449</v>
      </c>
      <c r="B89">
        <v>1.2941073279999999</v>
      </c>
      <c r="C89">
        <v>113.81499610000002</v>
      </c>
      <c r="D89">
        <v>1814253.3715560101</v>
      </c>
      <c r="E89">
        <v>1022905.90572125</v>
      </c>
      <c r="F89">
        <v>383120.43388225499</v>
      </c>
      <c r="G89">
        <v>369811.80228084698</v>
      </c>
      <c r="H89">
        <v>1132494.60685071</v>
      </c>
      <c r="I89">
        <v>127736.39802475</v>
      </c>
      <c r="J89">
        <f t="shared" si="95"/>
        <v>8865.8724088280596</v>
      </c>
      <c r="K89">
        <f>1/'Bond Portfolio data'!AP161</f>
        <v>0.72243321285555451</v>
      </c>
      <c r="M89">
        <v>496805.4</v>
      </c>
      <c r="N89">
        <v>288511.8</v>
      </c>
      <c r="O89">
        <v>106837.8</v>
      </c>
      <c r="P89">
        <v>96633.8</v>
      </c>
      <c r="Q89">
        <v>72974.3</v>
      </c>
      <c r="R89">
        <v>64710.28</v>
      </c>
      <c r="S89">
        <v>65084.4</v>
      </c>
      <c r="T89">
        <f t="shared" si="96"/>
        <v>1.0057814616162997</v>
      </c>
      <c r="U89">
        <v>100.7657</v>
      </c>
      <c r="V89">
        <v>95.082700000000003</v>
      </c>
      <c r="W89">
        <f t="shared" si="97"/>
        <v>100.57814616162997</v>
      </c>
      <c r="X89">
        <v>484792.8</v>
      </c>
      <c r="Y89">
        <v>285489.8</v>
      </c>
      <c r="Z89">
        <v>96768.4</v>
      </c>
      <c r="AA89">
        <v>95890.9</v>
      </c>
      <c r="AB89">
        <v>253642.3</v>
      </c>
      <c r="AC89">
        <v>23.74</v>
      </c>
      <c r="AD89">
        <v>6061</v>
      </c>
      <c r="AE89">
        <f t="shared" si="112"/>
        <v>1.7627741938981212</v>
      </c>
      <c r="AF89">
        <f t="shared" si="113"/>
        <v>143888.13999999998</v>
      </c>
      <c r="AG89">
        <f>'Bond Portfolio data'!AX161</f>
        <v>90.65</v>
      </c>
      <c r="AI89">
        <v>9.2008341749346894</v>
      </c>
      <c r="AJ89">
        <v>20034.343917096201</v>
      </c>
      <c r="AK89">
        <v>8.0155660665181294</v>
      </c>
      <c r="AL89">
        <v>8.0134075069115607</v>
      </c>
      <c r="AM89">
        <v>0.97255872163642598</v>
      </c>
      <c r="AN89">
        <v>1.13452544264829</v>
      </c>
      <c r="AO89">
        <f t="shared" si="126"/>
        <v>-1.5344674921235739</v>
      </c>
      <c r="AP89">
        <v>758.62509058541605</v>
      </c>
      <c r="AQ89">
        <f>'Bond Portfolio data'!BG161/100</f>
        <v>6.8269000000000002</v>
      </c>
      <c r="AR89">
        <v>1208.8243258468599</v>
      </c>
      <c r="AS89">
        <f t="shared" si="117"/>
        <v>1242.9319679668224</v>
      </c>
      <c r="AU89">
        <v>99.636399999999995</v>
      </c>
      <c r="AV89">
        <v>98.228800000000007</v>
      </c>
      <c r="AW89">
        <v>1555761.28</v>
      </c>
      <c r="AX89">
        <v>1014526.94</v>
      </c>
      <c r="AY89">
        <v>238214.38</v>
      </c>
      <c r="AZ89">
        <v>336636.42</v>
      </c>
      <c r="BA89">
        <v>201960</v>
      </c>
      <c r="BB89">
        <v>914.4</v>
      </c>
      <c r="BC89">
        <f t="shared" si="92"/>
        <v>16.989703210175652</v>
      </c>
      <c r="BD89">
        <f>'Bond Portfolio data'!BP161</f>
        <v>0.64119999999999999</v>
      </c>
      <c r="BF89">
        <v>1640056</v>
      </c>
      <c r="BG89">
        <v>908216</v>
      </c>
      <c r="BH89">
        <v>296304</v>
      </c>
      <c r="BI89">
        <v>353536</v>
      </c>
      <c r="BJ89">
        <v>470768</v>
      </c>
      <c r="BK89">
        <v>495640</v>
      </c>
      <c r="BL89">
        <v>104.2</v>
      </c>
      <c r="BM89">
        <v>100.9</v>
      </c>
      <c r="BN89">
        <v>1573736</v>
      </c>
      <c r="BO89">
        <v>884440</v>
      </c>
      <c r="BP89">
        <v>360570</v>
      </c>
      <c r="BQ89">
        <v>330036</v>
      </c>
      <c r="BR89">
        <v>105.465</v>
      </c>
      <c r="BS89">
        <v>96.584000000000003</v>
      </c>
      <c r="BT89">
        <f>'Bond Portfolio data'!BX161</f>
        <v>1.0408999999999999</v>
      </c>
      <c r="BV89">
        <v>1306432</v>
      </c>
      <c r="BW89">
        <v>722572</v>
      </c>
      <c r="BX89">
        <v>364468</v>
      </c>
      <c r="BY89">
        <v>236844</v>
      </c>
      <c r="BZ89">
        <v>250756</v>
      </c>
      <c r="CA89">
        <v>267384</v>
      </c>
      <c r="CB89">
        <v>97.048000000000002</v>
      </c>
      <c r="CC89">
        <v>100.0104</v>
      </c>
      <c r="CD89">
        <v>1346122</v>
      </c>
      <c r="CE89">
        <v>726291.38</v>
      </c>
      <c r="CF89">
        <v>365297.08</v>
      </c>
      <c r="CG89">
        <v>241149.21</v>
      </c>
      <c r="CH89">
        <v>154409</v>
      </c>
      <c r="CI89">
        <v>94.2</v>
      </c>
      <c r="CJ89">
        <f t="shared" si="114"/>
        <v>1639.1613588110404</v>
      </c>
      <c r="CK89">
        <f>1/'Bond Portfolio data'!CG161</f>
        <v>1.1057054400707651</v>
      </c>
      <c r="CM89">
        <v>2548304</v>
      </c>
      <c r="CN89">
        <v>1084584</v>
      </c>
      <c r="CO89">
        <v>515196</v>
      </c>
      <c r="CP89">
        <v>547460</v>
      </c>
      <c r="CQ89">
        <v>1010372</v>
      </c>
      <c r="CR89">
        <v>702736</v>
      </c>
      <c r="CS89">
        <v>97.019400000000005</v>
      </c>
      <c r="CT89">
        <v>98.429900000000004</v>
      </c>
      <c r="CU89">
        <v>2626592.8199999998</v>
      </c>
      <c r="CV89">
        <v>1083400.2</v>
      </c>
      <c r="CW89">
        <v>524447.03</v>
      </c>
      <c r="CX89">
        <v>558855.69999999995</v>
      </c>
      <c r="CY89">
        <v>284213</v>
      </c>
      <c r="CZ89">
        <v>824425.9</v>
      </c>
      <c r="DA89">
        <f t="shared" si="62"/>
        <v>0.34474050366442877</v>
      </c>
      <c r="DB89">
        <v>98.5</v>
      </c>
      <c r="DC89">
        <v>2499.42</v>
      </c>
      <c r="DD89">
        <v>924000</v>
      </c>
      <c r="DE89">
        <f>'Bond Portfolio data'!CP161</f>
        <v>5.8583999999999996</v>
      </c>
      <c r="DG89">
        <v>99.894800000000004</v>
      </c>
      <c r="DH89">
        <f t="shared" si="98"/>
        <v>100.77482501199671</v>
      </c>
      <c r="DI89">
        <v>1360372</v>
      </c>
      <c r="DJ89">
        <v>1349912.54</v>
      </c>
      <c r="DK89">
        <v>3417612.92</v>
      </c>
      <c r="DL89">
        <v>1620035.29</v>
      </c>
      <c r="DM89">
        <v>730887.61</v>
      </c>
      <c r="DN89">
        <v>877719.88</v>
      </c>
      <c r="DO89">
        <v>392184.68</v>
      </c>
      <c r="DP89">
        <v>44854.27</v>
      </c>
      <c r="DQ89">
        <f t="shared" si="99"/>
        <v>8743.5305490424871</v>
      </c>
      <c r="DR89">
        <f>'Bond Portfolio data'!CY161</f>
        <v>7.1901000000000002</v>
      </c>
      <c r="DT89">
        <v>598292.81999999995</v>
      </c>
      <c r="DU89">
        <v>329268.07</v>
      </c>
      <c r="DV89">
        <v>135077.39000000001</v>
      </c>
      <c r="DW89">
        <v>64259.77</v>
      </c>
      <c r="DX89">
        <v>387509.23</v>
      </c>
      <c r="DY89">
        <v>306387.39</v>
      </c>
      <c r="DZ89">
        <v>99.853899999999996</v>
      </c>
      <c r="EA89">
        <v>99.006299999999996</v>
      </c>
      <c r="EB89">
        <v>599138.94999999995</v>
      </c>
      <c r="EC89">
        <v>329569.8</v>
      </c>
      <c r="ED89">
        <v>134977.73000000001</v>
      </c>
      <c r="EE89">
        <v>64386.23</v>
      </c>
      <c r="EF89">
        <v>85176.03</v>
      </c>
      <c r="EG89">
        <v>4508.9399999999996</v>
      </c>
      <c r="EH89">
        <f t="shared" si="110"/>
        <v>18890.477584532066</v>
      </c>
      <c r="EI89">
        <f>'Bond Portfolio data'!DI161</f>
        <v>1.0572999999999999</v>
      </c>
      <c r="EK89">
        <v>0.66131746000000002</v>
      </c>
      <c r="EL89">
        <v>0.5</v>
      </c>
      <c r="EM89">
        <v>0.3</v>
      </c>
      <c r="EN89">
        <v>0.5</v>
      </c>
      <c r="EO89">
        <v>4.2300000000000004</v>
      </c>
      <c r="EP89">
        <v>2.79</v>
      </c>
      <c r="EQ89">
        <v>2.27</v>
      </c>
      <c r="ER89">
        <v>0.05</v>
      </c>
      <c r="ES89" s="42">
        <v>0.22</v>
      </c>
      <c r="ET89" s="1">
        <f t="shared" si="93"/>
        <v>0.8003561973256893</v>
      </c>
      <c r="EV89">
        <v>4.0620044469999996</v>
      </c>
      <c r="EW89">
        <v>4.05</v>
      </c>
      <c r="EX89">
        <v>1.32</v>
      </c>
      <c r="EY89">
        <v>3.47</v>
      </c>
      <c r="EZ89">
        <v>5.55</v>
      </c>
      <c r="FA89">
        <v>5.31</v>
      </c>
      <c r="FB89">
        <v>3.93</v>
      </c>
      <c r="FC89">
        <v>1.94</v>
      </c>
      <c r="FD89">
        <v>3.28</v>
      </c>
      <c r="FE89" s="1">
        <f t="shared" si="94"/>
        <v>3.4153224889364457</v>
      </c>
      <c r="GT89">
        <f t="shared" si="118"/>
        <v>0.83218520449050704</v>
      </c>
      <c r="GU89">
        <f t="shared" si="115"/>
        <v>0.52376051132538337</v>
      </c>
      <c r="GV89">
        <f t="shared" si="91"/>
        <v>6.7807038036455589E-2</v>
      </c>
      <c r="GW89">
        <f t="shared" si="119"/>
        <v>0.24144308996626113</v>
      </c>
      <c r="GX89">
        <f t="shared" si="120"/>
        <v>0.30058559912664001</v>
      </c>
      <c r="GY89">
        <f t="shared" si="121"/>
        <v>1.5934579253233574</v>
      </c>
      <c r="GZ89">
        <f t="shared" si="122"/>
        <v>0.52626688446045433</v>
      </c>
      <c r="HA89">
        <f t="shared" si="100"/>
        <v>3.8053251599620164</v>
      </c>
      <c r="HB89">
        <f t="shared" si="123"/>
        <v>-0.26283699276521427</v>
      </c>
      <c r="HD89">
        <f t="shared" si="101"/>
        <v>0.72871983293330933</v>
      </c>
      <c r="HE89">
        <f t="shared" si="102"/>
        <v>0.29433895507575275</v>
      </c>
      <c r="HF89">
        <f t="shared" si="103"/>
        <v>-0.16176225252188084</v>
      </c>
      <c r="HG89">
        <f t="shared" si="104"/>
        <v>0.25358668538519635</v>
      </c>
      <c r="HH89">
        <f t="shared" si="105"/>
        <v>0.17346941153544082</v>
      </c>
      <c r="HI89">
        <f t="shared" si="106"/>
        <v>1.8462241936408936</v>
      </c>
      <c r="HJ89">
        <f t="shared" si="111"/>
        <v>0.35336655614722146</v>
      </c>
      <c r="HK89">
        <f t="shared" si="107"/>
        <v>4.1136603444289381</v>
      </c>
      <c r="HL89">
        <f t="shared" si="108"/>
        <v>-3.7193878051814969E-2</v>
      </c>
      <c r="HN89">
        <f t="shared" si="127"/>
        <v>8.3218520449050704E-3</v>
      </c>
      <c r="HO89">
        <f t="shared" si="116"/>
        <v>5.2376051132538336E-3</v>
      </c>
      <c r="HP89">
        <f t="shared" si="64"/>
        <v>6.7807038036455584E-4</v>
      </c>
      <c r="HQ89">
        <f t="shared" si="128"/>
        <v>2.4144308996626113E-3</v>
      </c>
      <c r="HR89">
        <f t="shared" si="124"/>
        <v>1.7346941153544083E-3</v>
      </c>
      <c r="HS89">
        <f t="shared" si="125"/>
        <v>1.8462241936408937E-2</v>
      </c>
      <c r="HT89">
        <f t="shared" si="129"/>
        <v>5.2626688446045433E-3</v>
      </c>
      <c r="HU89">
        <f t="shared" si="109"/>
        <v>3.8053251599620162E-2</v>
      </c>
      <c r="HV89">
        <f t="shared" si="130"/>
        <v>-0.26283699276521427</v>
      </c>
    </row>
    <row r="90" spans="1:230" ht="15.75" x14ac:dyDescent="0.25">
      <c r="A90" t="s">
        <v>450</v>
      </c>
      <c r="B90">
        <v>1.297905007</v>
      </c>
      <c r="C90">
        <v>116.7309183</v>
      </c>
      <c r="D90">
        <v>1831550.0733254999</v>
      </c>
      <c r="E90">
        <v>1025871.72531206</v>
      </c>
      <c r="F90">
        <v>391012.592946116</v>
      </c>
      <c r="G90">
        <v>369394.14018852799</v>
      </c>
      <c r="H90">
        <v>1139086.07868374</v>
      </c>
      <c r="I90">
        <v>127623.90453963001</v>
      </c>
      <c r="J90">
        <f t="shared" si="95"/>
        <v>8925.3348171151501</v>
      </c>
      <c r="K90">
        <f>1/'Bond Portfolio data'!AP162</f>
        <v>0.78576137527098944</v>
      </c>
      <c r="M90">
        <v>499531.9</v>
      </c>
      <c r="N90">
        <v>288950</v>
      </c>
      <c r="O90">
        <v>106629.6</v>
      </c>
      <c r="P90">
        <v>97758.8</v>
      </c>
      <c r="Q90">
        <v>76366.7</v>
      </c>
      <c r="R90">
        <v>67948.679999999993</v>
      </c>
      <c r="S90">
        <v>68828.100000000006</v>
      </c>
      <c r="T90">
        <f t="shared" si="96"/>
        <v>1.0129424147753865</v>
      </c>
      <c r="U90">
        <v>100.33499999999999</v>
      </c>
      <c r="V90">
        <v>95.762200000000007</v>
      </c>
      <c r="W90">
        <f t="shared" si="97"/>
        <v>101.29424147753865</v>
      </c>
      <c r="X90">
        <v>489587.8</v>
      </c>
      <c r="Y90">
        <v>286330.40000000002</v>
      </c>
      <c r="Z90">
        <v>98260.9</v>
      </c>
      <c r="AA90">
        <v>97453.4</v>
      </c>
      <c r="AB90">
        <v>252225.6</v>
      </c>
      <c r="AC90">
        <v>23.71</v>
      </c>
      <c r="AD90">
        <v>6055</v>
      </c>
      <c r="AE90">
        <f t="shared" si="112"/>
        <v>1.7568855155590832</v>
      </c>
      <c r="AF90">
        <f t="shared" si="113"/>
        <v>143564.05000000002</v>
      </c>
      <c r="AG90">
        <f>'Bond Portfolio data'!AX162</f>
        <v>92.02</v>
      </c>
      <c r="AI90">
        <v>9.2246861031738003</v>
      </c>
      <c r="AJ90">
        <v>20906.448166327998</v>
      </c>
      <c r="AK90">
        <v>8.0415910111059699</v>
      </c>
      <c r="AL90">
        <v>8.0783562975514407</v>
      </c>
      <c r="AM90">
        <v>0.98938739489000904</v>
      </c>
      <c r="AN90">
        <v>1.1436215058166499</v>
      </c>
      <c r="AO90">
        <f t="shared" si="126"/>
        <v>-1.3411055199512474</v>
      </c>
      <c r="AP90">
        <v>759.30319840771699</v>
      </c>
      <c r="AQ90">
        <f>'Bond Portfolio data'!BG162/100</f>
        <v>6.8234000000000004</v>
      </c>
      <c r="AR90">
        <v>1264.4111335769401</v>
      </c>
      <c r="AS90">
        <f t="shared" si="117"/>
        <v>1277.9737644802981</v>
      </c>
      <c r="AU90">
        <v>100.13760000000001</v>
      </c>
      <c r="AV90">
        <v>99.924899999999994</v>
      </c>
      <c r="AW90">
        <v>1571514.35</v>
      </c>
      <c r="AX90">
        <v>1031933.58</v>
      </c>
      <c r="AY90">
        <v>239588.13</v>
      </c>
      <c r="AZ90">
        <v>338879.55</v>
      </c>
      <c r="BA90">
        <v>204732</v>
      </c>
      <c r="BB90">
        <v>922.3</v>
      </c>
      <c r="BC90">
        <f t="shared" si="92"/>
        <v>17.075371771240796</v>
      </c>
      <c r="BD90">
        <f>'Bond Portfolio data'!BP162</f>
        <v>0.67110000000000003</v>
      </c>
      <c r="BF90">
        <v>1649184</v>
      </c>
      <c r="BG90">
        <v>916116</v>
      </c>
      <c r="BH90">
        <v>305804</v>
      </c>
      <c r="BI90">
        <v>355132</v>
      </c>
      <c r="BJ90">
        <v>478184</v>
      </c>
      <c r="BK90">
        <v>509612</v>
      </c>
      <c r="BL90">
        <v>104.3</v>
      </c>
      <c r="BM90">
        <v>100.9</v>
      </c>
      <c r="BN90">
        <v>1581828</v>
      </c>
      <c r="BO90">
        <v>891835</v>
      </c>
      <c r="BP90">
        <v>368251</v>
      </c>
      <c r="BQ90">
        <v>329661</v>
      </c>
      <c r="BR90">
        <v>105.54600000000001</v>
      </c>
      <c r="BS90">
        <v>97.614999999999995</v>
      </c>
      <c r="BT90">
        <f>'Bond Portfolio data'!BX162</f>
        <v>1.0283</v>
      </c>
      <c r="BV90">
        <v>1354144</v>
      </c>
      <c r="BW90">
        <v>736344</v>
      </c>
      <c r="BX90">
        <v>365076</v>
      </c>
      <c r="BY90">
        <v>241656</v>
      </c>
      <c r="BZ90">
        <v>293808</v>
      </c>
      <c r="CA90">
        <v>280676</v>
      </c>
      <c r="CB90">
        <v>100.01260000000001</v>
      </c>
      <c r="CC90">
        <v>101.414</v>
      </c>
      <c r="CD90">
        <v>1354005.67</v>
      </c>
      <c r="CE90">
        <v>736409.09</v>
      </c>
      <c r="CF90">
        <v>365752.53</v>
      </c>
      <c r="CG90">
        <v>244262.78</v>
      </c>
      <c r="CH90">
        <v>158371</v>
      </c>
      <c r="CI90">
        <v>95.4</v>
      </c>
      <c r="CJ90">
        <f t="shared" si="114"/>
        <v>1660.0733752620545</v>
      </c>
      <c r="CK90">
        <f>1/'Bond Portfolio data'!CG162</f>
        <v>1.1316057485572026</v>
      </c>
      <c r="CM90">
        <v>2563332</v>
      </c>
      <c r="CN90">
        <v>1067668</v>
      </c>
      <c r="CO90">
        <v>540336</v>
      </c>
      <c r="CP90">
        <v>552056</v>
      </c>
      <c r="CQ90">
        <v>1014020</v>
      </c>
      <c r="CR90">
        <v>753768</v>
      </c>
      <c r="CS90">
        <v>98.640100000000004</v>
      </c>
      <c r="CT90">
        <v>99.711399999999998</v>
      </c>
      <c r="CU90">
        <v>2598672.09</v>
      </c>
      <c r="CV90">
        <v>1081377.8500000001</v>
      </c>
      <c r="CW90">
        <v>534641.64</v>
      </c>
      <c r="CX90">
        <v>555276.14</v>
      </c>
      <c r="CY90">
        <v>284749</v>
      </c>
      <c r="CZ90">
        <v>850084.12</v>
      </c>
      <c r="DA90">
        <f t="shared" si="62"/>
        <v>0.33496567375002839</v>
      </c>
      <c r="DB90">
        <v>100.2</v>
      </c>
      <c r="DC90">
        <v>2507.5700000000002</v>
      </c>
      <c r="DD90">
        <v>922000</v>
      </c>
      <c r="DE90">
        <f>'Bond Portfolio data'!CP162</f>
        <v>6.2234999999999996</v>
      </c>
      <c r="DG90">
        <v>99.502499999999998</v>
      </c>
      <c r="DH90">
        <f t="shared" si="98"/>
        <v>100.51022980276024</v>
      </c>
      <c r="DI90">
        <v>1426108</v>
      </c>
      <c r="DJ90">
        <v>1418868.51</v>
      </c>
      <c r="DK90">
        <v>3490992.66</v>
      </c>
      <c r="DL90">
        <v>1621584.75</v>
      </c>
      <c r="DM90">
        <v>763006.25</v>
      </c>
      <c r="DN90">
        <v>883286.28</v>
      </c>
      <c r="DO90">
        <v>396814.94</v>
      </c>
      <c r="DP90">
        <v>45100.24</v>
      </c>
      <c r="DQ90">
        <f t="shared" si="99"/>
        <v>8798.5106065954424</v>
      </c>
      <c r="DR90">
        <f>'Bond Portfolio data'!CY162</f>
        <v>7.5541999999999998</v>
      </c>
      <c r="DT90">
        <v>604156.72</v>
      </c>
      <c r="DU90">
        <v>329004</v>
      </c>
      <c r="DV90">
        <v>138254.9</v>
      </c>
      <c r="DW90">
        <v>64233.23</v>
      </c>
      <c r="DX90">
        <v>383282.91</v>
      </c>
      <c r="DY90">
        <v>333028.53999999998</v>
      </c>
      <c r="DZ90">
        <v>99.993700000000004</v>
      </c>
      <c r="EA90">
        <v>101.57250000000001</v>
      </c>
      <c r="EB90">
        <v>604212.13</v>
      </c>
      <c r="EC90">
        <v>329151.45</v>
      </c>
      <c r="ED90">
        <v>138258.54999999999</v>
      </c>
      <c r="EE90">
        <v>64250.93</v>
      </c>
      <c r="EF90">
        <v>85371.7</v>
      </c>
      <c r="EG90">
        <v>4552.62</v>
      </c>
      <c r="EH90">
        <f t="shared" si="110"/>
        <v>18752.213011408818</v>
      </c>
      <c r="EI90">
        <f>'Bond Portfolio data'!DI162</f>
        <v>1.1083000000000001</v>
      </c>
      <c r="EK90">
        <v>0.68758730199999996</v>
      </c>
      <c r="EL90">
        <v>0.49</v>
      </c>
      <c r="EM90">
        <v>0.3</v>
      </c>
      <c r="EN90">
        <v>0.57999999999999996</v>
      </c>
      <c r="EO90">
        <v>4.75</v>
      </c>
      <c r="EP90">
        <v>2.79</v>
      </c>
      <c r="EQ90">
        <v>2.52</v>
      </c>
      <c r="ER90">
        <v>0.03</v>
      </c>
      <c r="ES90" s="42">
        <v>0.28000000000000003</v>
      </c>
      <c r="ET90" s="1">
        <f t="shared" si="93"/>
        <v>0.83230974018445336</v>
      </c>
      <c r="EV90">
        <v>3.8429969869999998</v>
      </c>
      <c r="EW90">
        <v>3.83</v>
      </c>
      <c r="EX90">
        <v>1.21</v>
      </c>
      <c r="EY90">
        <v>3.47</v>
      </c>
      <c r="EZ90">
        <v>5.54</v>
      </c>
      <c r="FA90">
        <v>5.31</v>
      </c>
      <c r="FB90">
        <v>3.55</v>
      </c>
      <c r="FC90">
        <v>1.51</v>
      </c>
      <c r="FD90">
        <v>2.83</v>
      </c>
      <c r="FE90" s="1">
        <f t="shared" si="94"/>
        <v>3.2461412862135157</v>
      </c>
      <c r="GT90">
        <f t="shared" si="118"/>
        <v>1.0373485736866079</v>
      </c>
      <c r="GU90">
        <f t="shared" si="115"/>
        <v>0.63990981542518033</v>
      </c>
      <c r="GV90">
        <f t="shared" si="91"/>
        <v>2.0945360224458414</v>
      </c>
      <c r="GW90">
        <f t="shared" si="119"/>
        <v>0.1066628414602982</v>
      </c>
      <c r="GX90">
        <f t="shared" si="120"/>
        <v>0.3011032787878451</v>
      </c>
      <c r="GY90">
        <f t="shared" si="121"/>
        <v>1.4914505253708543</v>
      </c>
      <c r="GZ90">
        <f t="shared" si="122"/>
        <v>0.58887048246609763</v>
      </c>
      <c r="HA90">
        <f t="shared" si="100"/>
        <v>4.8852651201952266</v>
      </c>
      <c r="HB90">
        <f t="shared" si="123"/>
        <v>0.66244054380816431</v>
      </c>
      <c r="HD90">
        <f t="shared" si="101"/>
        <v>0.92842987648807662</v>
      </c>
      <c r="HE90">
        <f t="shared" si="102"/>
        <v>0.48131421919001532</v>
      </c>
      <c r="HF90">
        <f t="shared" si="103"/>
        <v>1.7389462491975087</v>
      </c>
      <c r="HG90">
        <f t="shared" si="104"/>
        <v>0.10806216768832655</v>
      </c>
      <c r="HH90">
        <f t="shared" si="105"/>
        <v>0.18680244323664411</v>
      </c>
      <c r="HI90">
        <f t="shared" si="106"/>
        <v>1.7203481254807502</v>
      </c>
      <c r="HJ90">
        <f t="shared" si="111"/>
        <v>0.29213023590020493</v>
      </c>
      <c r="HK90">
        <f t="shared" si="107"/>
        <v>5.2841852208315379</v>
      </c>
      <c r="HL90">
        <f t="shared" si="108"/>
        <v>0.49129929294668029</v>
      </c>
      <c r="HN90">
        <f t="shared" si="127"/>
        <v>1.0373485736866079E-2</v>
      </c>
      <c r="HO90">
        <f t="shared" si="116"/>
        <v>6.3990981542518029E-3</v>
      </c>
      <c r="HP90">
        <f t="shared" si="64"/>
        <v>2.0945360224458413E-2</v>
      </c>
      <c r="HQ90">
        <f t="shared" si="128"/>
        <v>1.066628414602982E-3</v>
      </c>
      <c r="HR90">
        <f t="shared" si="124"/>
        <v>1.8680244323664411E-3</v>
      </c>
      <c r="HS90">
        <f t="shared" si="125"/>
        <v>1.7203481254807501E-2</v>
      </c>
      <c r="HT90">
        <f t="shared" si="129"/>
        <v>5.8887048246609765E-3</v>
      </c>
      <c r="HU90">
        <f t="shared" si="109"/>
        <v>4.8852651201952264E-2</v>
      </c>
      <c r="HV90">
        <f t="shared" si="130"/>
        <v>0.66244054380816431</v>
      </c>
    </row>
    <row r="91" spans="1:230" ht="15.75" x14ac:dyDescent="0.25">
      <c r="A91" t="s">
        <v>451</v>
      </c>
      <c r="B91">
        <v>1.3024800080000001</v>
      </c>
      <c r="C91">
        <v>117.9162714</v>
      </c>
      <c r="D91">
        <v>1839418.71899699</v>
      </c>
      <c r="E91">
        <v>1027036.6812406</v>
      </c>
      <c r="F91">
        <v>390258.83192872902</v>
      </c>
      <c r="G91">
        <v>370134.75263099198</v>
      </c>
      <c r="H91">
        <v>1142489.92471167</v>
      </c>
      <c r="I91">
        <v>127716.07329646</v>
      </c>
      <c r="J91">
        <f t="shared" si="95"/>
        <v>8945.5453430647976</v>
      </c>
      <c r="K91">
        <f>1/'Bond Portfolio data'!AP163</f>
        <v>0.77456993940539365</v>
      </c>
      <c r="M91">
        <v>505426</v>
      </c>
      <c r="N91">
        <v>290649</v>
      </c>
      <c r="O91">
        <v>107189</v>
      </c>
      <c r="P91">
        <v>98093.9</v>
      </c>
      <c r="Q91">
        <v>76104.600000000006</v>
      </c>
      <c r="R91">
        <v>69328.98</v>
      </c>
      <c r="S91">
        <v>68469.5</v>
      </c>
      <c r="T91">
        <f t="shared" si="96"/>
        <v>0.98760287544977587</v>
      </c>
      <c r="U91">
        <v>99.665000000000006</v>
      </c>
      <c r="V91">
        <v>93.448599999999999</v>
      </c>
      <c r="W91">
        <f t="shared" si="97"/>
        <v>98.760287544977587</v>
      </c>
      <c r="X91">
        <v>498755.1</v>
      </c>
      <c r="Y91">
        <v>290432.5</v>
      </c>
      <c r="Z91">
        <v>99380.4</v>
      </c>
      <c r="AA91">
        <v>97863.3</v>
      </c>
      <c r="AB91">
        <v>252301.8</v>
      </c>
      <c r="AC91">
        <v>23.76</v>
      </c>
      <c r="AD91">
        <v>6072</v>
      </c>
      <c r="AE91">
        <f t="shared" si="112"/>
        <v>1.7488080741539238</v>
      </c>
      <c r="AF91">
        <f t="shared" si="113"/>
        <v>144270.72</v>
      </c>
      <c r="AG91">
        <f>'Bond Portfolio data'!AX163</f>
        <v>85.86</v>
      </c>
      <c r="AI91">
        <v>9.2514873832290103</v>
      </c>
      <c r="AJ91">
        <v>21687.149259968199</v>
      </c>
      <c r="AK91">
        <v>8.0778298034036293</v>
      </c>
      <c r="AL91">
        <v>8.0801432246361102</v>
      </c>
      <c r="AM91">
        <v>1.00267658394534</v>
      </c>
      <c r="AN91">
        <v>1.1529334168685399</v>
      </c>
      <c r="AO91">
        <f t="shared" si="126"/>
        <v>-0.41004161797881156</v>
      </c>
      <c r="AP91">
        <v>759.98633832817802</v>
      </c>
      <c r="AQ91">
        <f>'Bond Portfolio data'!BG163/100</f>
        <v>6.7713000000000001</v>
      </c>
      <c r="AR91">
        <v>1368.0254301366101</v>
      </c>
      <c r="AS91">
        <f t="shared" si="117"/>
        <v>1364.373569744386</v>
      </c>
      <c r="AU91">
        <v>99.795199999999994</v>
      </c>
      <c r="AV91">
        <v>99.792500000000004</v>
      </c>
      <c r="AW91">
        <v>1580325.01</v>
      </c>
      <c r="AX91">
        <v>1031070.47</v>
      </c>
      <c r="AY91">
        <v>251491.49</v>
      </c>
      <c r="AZ91">
        <v>338622.4</v>
      </c>
      <c r="BA91">
        <v>206459</v>
      </c>
      <c r="BB91">
        <v>926.9</v>
      </c>
      <c r="BC91">
        <f t="shared" si="92"/>
        <v>17.133953542411845</v>
      </c>
      <c r="BD91">
        <f>'Bond Portfolio data'!BP163</f>
        <v>0.64480000000000004</v>
      </c>
      <c r="BF91">
        <v>1661488</v>
      </c>
      <c r="BG91">
        <v>927528</v>
      </c>
      <c r="BH91">
        <v>311592</v>
      </c>
      <c r="BI91">
        <v>358884</v>
      </c>
      <c r="BJ91">
        <v>480512</v>
      </c>
      <c r="BK91">
        <v>527120</v>
      </c>
      <c r="BL91">
        <v>104.3</v>
      </c>
      <c r="BM91">
        <v>102.5</v>
      </c>
      <c r="BN91">
        <v>1593124</v>
      </c>
      <c r="BO91">
        <v>899077</v>
      </c>
      <c r="BP91">
        <v>372433</v>
      </c>
      <c r="BQ91">
        <v>330829</v>
      </c>
      <c r="BR91">
        <v>107.10899999999999</v>
      </c>
      <c r="BS91">
        <v>97.268000000000001</v>
      </c>
      <c r="BT91">
        <f>'Bond Portfolio data'!BX163</f>
        <v>1.0394000000000001</v>
      </c>
      <c r="BV91">
        <v>1375972</v>
      </c>
      <c r="BW91">
        <v>744012</v>
      </c>
      <c r="BX91">
        <v>371384</v>
      </c>
      <c r="BY91">
        <v>247000</v>
      </c>
      <c r="BZ91">
        <v>293196</v>
      </c>
      <c r="CA91">
        <v>277728</v>
      </c>
      <c r="CB91">
        <v>101.0294</v>
      </c>
      <c r="CC91">
        <v>101.83969999999999</v>
      </c>
      <c r="CD91">
        <v>1361893.15</v>
      </c>
      <c r="CE91">
        <v>743225.35</v>
      </c>
      <c r="CF91">
        <v>369221.54</v>
      </c>
      <c r="CG91">
        <v>243624.66</v>
      </c>
      <c r="CH91">
        <v>161778</v>
      </c>
      <c r="CI91">
        <v>96</v>
      </c>
      <c r="CJ91">
        <f t="shared" si="114"/>
        <v>1685.1875</v>
      </c>
      <c r="CK91">
        <f>1/'Bond Portfolio data'!CG163</f>
        <v>1.1069293779056897</v>
      </c>
      <c r="CM91">
        <v>2559664</v>
      </c>
      <c r="CN91">
        <v>1086468</v>
      </c>
      <c r="CO91">
        <v>526560</v>
      </c>
      <c r="CP91">
        <v>558544</v>
      </c>
      <c r="CQ91">
        <v>1005616</v>
      </c>
      <c r="CR91">
        <v>749032</v>
      </c>
      <c r="CS91">
        <v>101.00539999999999</v>
      </c>
      <c r="CT91">
        <v>99.293700000000001</v>
      </c>
      <c r="CU91">
        <v>2534184.87</v>
      </c>
      <c r="CV91">
        <v>1091864.82</v>
      </c>
      <c r="CW91">
        <v>525038.22</v>
      </c>
      <c r="CX91">
        <v>555006.56000000006</v>
      </c>
      <c r="CY91">
        <v>289241</v>
      </c>
      <c r="CZ91">
        <v>848576.91</v>
      </c>
      <c r="DA91">
        <f t="shared" si="62"/>
        <v>0.34085419552601304</v>
      </c>
      <c r="DB91">
        <v>100.2</v>
      </c>
      <c r="DC91">
        <v>2507.4899999999998</v>
      </c>
      <c r="DD91">
        <v>923000</v>
      </c>
      <c r="DE91">
        <f>'Bond Portfolio data'!CP163</f>
        <v>6.1657000000000002</v>
      </c>
      <c r="DG91">
        <v>100.1819</v>
      </c>
      <c r="DH91">
        <f t="shared" si="98"/>
        <v>99.86055166317756</v>
      </c>
      <c r="DI91">
        <v>1472096</v>
      </c>
      <c r="DJ91">
        <v>1474151.68</v>
      </c>
      <c r="DK91">
        <v>3536622.5</v>
      </c>
      <c r="DL91">
        <v>1641575.45</v>
      </c>
      <c r="DM91">
        <v>805813.4</v>
      </c>
      <c r="DN91">
        <v>881413.27</v>
      </c>
      <c r="DO91">
        <v>401646.32</v>
      </c>
      <c r="DP91">
        <v>45370.26</v>
      </c>
      <c r="DQ91">
        <f t="shared" si="99"/>
        <v>8852.6343027348757</v>
      </c>
      <c r="DR91">
        <f>'Bond Portfolio data'!CY163</f>
        <v>7.3082000000000003</v>
      </c>
      <c r="DT91">
        <v>607078.39</v>
      </c>
      <c r="DU91">
        <v>330938.89</v>
      </c>
      <c r="DV91">
        <v>138779.19</v>
      </c>
      <c r="DW91">
        <v>64751.89</v>
      </c>
      <c r="DX91">
        <v>377937.76</v>
      </c>
      <c r="DY91">
        <v>322543.46000000002</v>
      </c>
      <c r="DZ91">
        <v>100.0335</v>
      </c>
      <c r="EA91">
        <v>98.852199999999996</v>
      </c>
      <c r="EB91">
        <v>606880.91</v>
      </c>
      <c r="EC91">
        <v>331325.34999999998</v>
      </c>
      <c r="ED91">
        <v>138803.92000000001</v>
      </c>
      <c r="EE91">
        <v>64670.91</v>
      </c>
      <c r="EF91">
        <v>86245.68</v>
      </c>
      <c r="EG91">
        <v>4574.0600000000004</v>
      </c>
      <c r="EH91">
        <f t="shared" si="110"/>
        <v>18855.388866783553</v>
      </c>
      <c r="EI91">
        <f>'Bond Portfolio data'!DI163</f>
        <v>1.0323</v>
      </c>
      <c r="EK91">
        <v>0.87493939399999998</v>
      </c>
      <c r="EL91">
        <v>0.5</v>
      </c>
      <c r="EM91">
        <v>0.3</v>
      </c>
      <c r="EN91">
        <v>1.08</v>
      </c>
      <c r="EO91">
        <v>4.8</v>
      </c>
      <c r="EP91">
        <v>2.79</v>
      </c>
      <c r="EQ91">
        <v>2.66</v>
      </c>
      <c r="ER91">
        <v>7.0000000000000007E-2</v>
      </c>
      <c r="ES91" s="42">
        <v>0.45</v>
      </c>
      <c r="ET91" s="1">
        <f t="shared" si="93"/>
        <v>0.94732419978661664</v>
      </c>
      <c r="EV91">
        <v>3.5127320389999999</v>
      </c>
      <c r="EW91">
        <v>3.29</v>
      </c>
      <c r="EX91">
        <v>1</v>
      </c>
      <c r="EY91">
        <v>3.01</v>
      </c>
      <c r="EZ91">
        <v>5.04</v>
      </c>
      <c r="FA91">
        <v>5.31</v>
      </c>
      <c r="FB91">
        <v>3.25</v>
      </c>
      <c r="FC91">
        <v>1.37</v>
      </c>
      <c r="FD91">
        <v>2.56</v>
      </c>
      <c r="FE91" s="1">
        <f t="shared" si="94"/>
        <v>2.9450665529217703</v>
      </c>
      <c r="GT91">
        <f t="shared" si="118"/>
        <v>0.97219136382990734</v>
      </c>
      <c r="GU91">
        <f t="shared" si="115"/>
        <v>0.78131025695581058</v>
      </c>
      <c r="GV91">
        <f t="shared" si="91"/>
        <v>0.84760654159980531</v>
      </c>
      <c r="GW91">
        <f t="shared" si="119"/>
        <v>0.23315858914519108</v>
      </c>
      <c r="GX91">
        <f t="shared" si="120"/>
        <v>0.12106340253639587</v>
      </c>
      <c r="GY91">
        <f t="shared" si="121"/>
        <v>-0.21441658604148206</v>
      </c>
      <c r="GZ91">
        <f t="shared" si="122"/>
        <v>0.43967468260172937</v>
      </c>
      <c r="HA91">
        <f t="shared" si="100"/>
        <v>-3.0751318998590493</v>
      </c>
      <c r="HB91">
        <f t="shared" si="123"/>
        <v>0.6962075001907142</v>
      </c>
      <c r="HD91">
        <f t="shared" si="101"/>
        <v>0.83417375988223685</v>
      </c>
      <c r="HE91">
        <f t="shared" si="102"/>
        <v>0.55160351660811746</v>
      </c>
      <c r="HF91">
        <f t="shared" si="103"/>
        <v>0.90166117234128074</v>
      </c>
      <c r="HG91">
        <f t="shared" si="104"/>
        <v>0.24473291923505719</v>
      </c>
      <c r="HH91">
        <f t="shared" si="105"/>
        <v>2.3027714924573811E-2</v>
      </c>
      <c r="HI91">
        <f t="shared" si="106"/>
        <v>-0.19860821380968574</v>
      </c>
      <c r="HJ91">
        <f t="shared" si="111"/>
        <v>0.17893858758631812</v>
      </c>
      <c r="HK91">
        <f t="shared" si="107"/>
        <v>-3.2616931249322834</v>
      </c>
      <c r="HL91">
        <f t="shared" si="108"/>
        <v>0.22381504773849484</v>
      </c>
      <c r="HN91">
        <f t="shared" si="127"/>
        <v>9.7219136382990737E-3</v>
      </c>
      <c r="HO91">
        <f t="shared" si="116"/>
        <v>7.8131025695581061E-3</v>
      </c>
      <c r="HP91">
        <f t="shared" si="64"/>
        <v>8.4760654159980534E-3</v>
      </c>
      <c r="HQ91">
        <f t="shared" si="128"/>
        <v>2.3315858914519107E-3</v>
      </c>
      <c r="HR91">
        <f t="shared" si="124"/>
        <v>2.3027714924573811E-4</v>
      </c>
      <c r="HS91">
        <f t="shared" si="125"/>
        <v>-1.9860821380968574E-3</v>
      </c>
      <c r="HT91">
        <f t="shared" si="129"/>
        <v>4.3967468260172936E-3</v>
      </c>
      <c r="HU91">
        <f t="shared" si="109"/>
        <v>-3.0751318998590495E-2</v>
      </c>
      <c r="HV91">
        <f t="shared" si="130"/>
        <v>0.6962075001907142</v>
      </c>
    </row>
    <row r="92" spans="1:230" ht="15.75" x14ac:dyDescent="0.25">
      <c r="A92" t="s">
        <v>452</v>
      </c>
      <c r="B92">
        <v>1.305131179</v>
      </c>
      <c r="C92">
        <v>119.05364179999999</v>
      </c>
      <c r="D92">
        <v>1849611.2054101101</v>
      </c>
      <c r="E92">
        <v>1031294.55355457</v>
      </c>
      <c r="F92">
        <v>390834.42410947598</v>
      </c>
      <c r="G92">
        <v>370011.40994241397</v>
      </c>
      <c r="H92">
        <v>1149787.0690136</v>
      </c>
      <c r="I92">
        <v>127932.05279117</v>
      </c>
      <c r="J92">
        <f t="shared" si="95"/>
        <v>8987.4823699613098</v>
      </c>
      <c r="K92">
        <f>1/'Bond Portfolio data'!AP164</f>
        <v>0.73567493761476521</v>
      </c>
      <c r="M92">
        <v>500279.7</v>
      </c>
      <c r="N92">
        <v>287759.90000000002</v>
      </c>
      <c r="O92">
        <v>106225.7</v>
      </c>
      <c r="P92">
        <v>97839.2</v>
      </c>
      <c r="Q92">
        <v>75849.899999999994</v>
      </c>
      <c r="R92">
        <v>69708.899999999994</v>
      </c>
      <c r="S92">
        <v>69543.899999999994</v>
      </c>
      <c r="T92">
        <f t="shared" si="96"/>
        <v>0.99763301386193159</v>
      </c>
      <c r="U92">
        <v>99.287700000000001</v>
      </c>
      <c r="V92">
        <v>94.292699999999996</v>
      </c>
      <c r="W92">
        <f t="shared" si="97"/>
        <v>99.763301386193163</v>
      </c>
      <c r="X92">
        <v>495402.9</v>
      </c>
      <c r="Y92">
        <v>287113.40000000002</v>
      </c>
      <c r="Z92">
        <v>97920.4</v>
      </c>
      <c r="AA92">
        <v>98277.2</v>
      </c>
      <c r="AB92">
        <v>251349.1</v>
      </c>
      <c r="AC92">
        <v>23.69</v>
      </c>
      <c r="AD92">
        <v>6063</v>
      </c>
      <c r="AE92">
        <f t="shared" si="112"/>
        <v>1.7499462343020349</v>
      </c>
      <c r="AF92">
        <f t="shared" si="113"/>
        <v>143632.47</v>
      </c>
      <c r="AG92">
        <f>'Bond Portfolio data'!AX164</f>
        <v>82.59</v>
      </c>
      <c r="AI92">
        <v>9.2735487241939296</v>
      </c>
      <c r="AJ92">
        <v>22158.279028976402</v>
      </c>
      <c r="AK92">
        <v>8.1057488865549807</v>
      </c>
      <c r="AL92">
        <v>8.1001671640714203</v>
      </c>
      <c r="AM92">
        <v>1.0281620346992</v>
      </c>
      <c r="AN92">
        <v>1.1775727852026801</v>
      </c>
      <c r="AO92">
        <f t="shared" si="126"/>
        <v>1.1920096980902704</v>
      </c>
      <c r="AP92">
        <v>760.69323050587604</v>
      </c>
      <c r="AQ92">
        <f>'Bond Portfolio data'!BG164/100</f>
        <v>6.6600999999999999</v>
      </c>
      <c r="AR92">
        <v>1452.7891104395801</v>
      </c>
      <c r="AS92">
        <f t="shared" si="117"/>
        <v>1412.9962607154712</v>
      </c>
      <c r="AU92">
        <v>100.4255</v>
      </c>
      <c r="AV92">
        <v>101.9579</v>
      </c>
      <c r="AW92">
        <v>1582155.36</v>
      </c>
      <c r="AX92">
        <v>1024173.01</v>
      </c>
      <c r="AY92">
        <v>253454</v>
      </c>
      <c r="AZ92">
        <v>339413.63</v>
      </c>
      <c r="BA92">
        <v>206513</v>
      </c>
      <c r="BB92">
        <v>930.9</v>
      </c>
      <c r="BC92">
        <f t="shared" si="92"/>
        <v>17.064792549807052</v>
      </c>
      <c r="BD92">
        <f>'Bond Portfolio data'!BP164</f>
        <v>0.63270000000000004</v>
      </c>
      <c r="BF92">
        <v>1697792</v>
      </c>
      <c r="BG92">
        <v>941944</v>
      </c>
      <c r="BH92">
        <v>318432</v>
      </c>
      <c r="BI92">
        <v>363612</v>
      </c>
      <c r="BJ92">
        <v>503392</v>
      </c>
      <c r="BK92">
        <v>527924</v>
      </c>
      <c r="BL92">
        <v>105.4</v>
      </c>
      <c r="BM92">
        <v>102.3</v>
      </c>
      <c r="BN92">
        <v>1611134</v>
      </c>
      <c r="BO92">
        <v>907229</v>
      </c>
      <c r="BP92">
        <v>378995</v>
      </c>
      <c r="BQ92">
        <v>333120</v>
      </c>
      <c r="BR92">
        <v>107.42100000000001</v>
      </c>
      <c r="BS92">
        <v>98.466999999999999</v>
      </c>
      <c r="BT92">
        <f>'Bond Portfolio data'!BX164</f>
        <v>1.0132000000000001</v>
      </c>
      <c r="BV92">
        <v>1399876</v>
      </c>
      <c r="BW92">
        <v>754428</v>
      </c>
      <c r="BX92">
        <v>372192</v>
      </c>
      <c r="BY92">
        <v>251312</v>
      </c>
      <c r="BZ92">
        <v>293584</v>
      </c>
      <c r="CA92">
        <v>278008</v>
      </c>
      <c r="CB92">
        <v>101.80419999999999</v>
      </c>
      <c r="CC92">
        <v>97.522900000000007</v>
      </c>
      <c r="CD92">
        <v>1375169.31</v>
      </c>
      <c r="CE92">
        <v>751437.4</v>
      </c>
      <c r="CF92">
        <v>369456.85</v>
      </c>
      <c r="CG92">
        <v>247673.4</v>
      </c>
      <c r="CH92">
        <v>165175</v>
      </c>
      <c r="CI92">
        <v>96.6</v>
      </c>
      <c r="CJ92">
        <f t="shared" si="114"/>
        <v>1709.8861283643894</v>
      </c>
      <c r="CK92">
        <f>1/'Bond Portfolio data'!CG164</f>
        <v>1.0127607859023697</v>
      </c>
      <c r="CM92">
        <v>2679392</v>
      </c>
      <c r="CN92">
        <v>1108160</v>
      </c>
      <c r="CO92">
        <v>547884</v>
      </c>
      <c r="CP92">
        <v>563308</v>
      </c>
      <c r="CQ92">
        <v>1093008</v>
      </c>
      <c r="CR92">
        <v>755772</v>
      </c>
      <c r="CS92">
        <v>102.8428</v>
      </c>
      <c r="CT92">
        <v>101.2373</v>
      </c>
      <c r="CU92">
        <v>2605327.2599999998</v>
      </c>
      <c r="CV92">
        <v>1098963.7</v>
      </c>
      <c r="CW92">
        <v>547482.55000000005</v>
      </c>
      <c r="CX92">
        <v>552239.14</v>
      </c>
      <c r="CY92">
        <v>293267</v>
      </c>
      <c r="CZ92">
        <v>860554.88</v>
      </c>
      <c r="DA92">
        <f t="shared" si="62"/>
        <v>0.34078825977955063</v>
      </c>
      <c r="DB92">
        <v>101.3</v>
      </c>
      <c r="DC92">
        <v>2519.42</v>
      </c>
      <c r="DD92">
        <v>926000</v>
      </c>
      <c r="DE92">
        <f>'Bond Portfolio data'!CP164</f>
        <v>5.9271000000000003</v>
      </c>
      <c r="DG92">
        <v>100.5951</v>
      </c>
      <c r="DH92">
        <f t="shared" si="98"/>
        <v>98.826359055303243</v>
      </c>
      <c r="DI92">
        <v>1448836</v>
      </c>
      <c r="DJ92">
        <v>1466042.07</v>
      </c>
      <c r="DK92">
        <v>3600542.31</v>
      </c>
      <c r="DL92">
        <v>1651409.01</v>
      </c>
      <c r="DM92">
        <v>817882.06</v>
      </c>
      <c r="DN92">
        <v>888456.33</v>
      </c>
      <c r="DO92">
        <v>409939.25</v>
      </c>
      <c r="DP92">
        <v>45567.9</v>
      </c>
      <c r="DQ92">
        <f t="shared" si="99"/>
        <v>8996.2287048558301</v>
      </c>
      <c r="DR92">
        <f>'Bond Portfolio data'!CY164</f>
        <v>6.7831999999999999</v>
      </c>
      <c r="DT92">
        <v>612529.30000000005</v>
      </c>
      <c r="DU92">
        <v>332981</v>
      </c>
      <c r="DV92">
        <v>141090.07</v>
      </c>
      <c r="DW92">
        <v>65317.63</v>
      </c>
      <c r="DX92">
        <v>404752.81</v>
      </c>
      <c r="DY92">
        <v>332175.65000000002</v>
      </c>
      <c r="DZ92">
        <v>100.116</v>
      </c>
      <c r="EA92">
        <v>100.50449999999999</v>
      </c>
      <c r="EB92">
        <v>611841.98</v>
      </c>
      <c r="EC92">
        <v>332135.63</v>
      </c>
      <c r="ED92">
        <v>141174.35</v>
      </c>
      <c r="EE92">
        <v>65257.77</v>
      </c>
      <c r="EF92">
        <v>86678.3</v>
      </c>
      <c r="EG92">
        <v>4581.17</v>
      </c>
      <c r="EH92">
        <f t="shared" si="110"/>
        <v>18920.55959503795</v>
      </c>
      <c r="EI92">
        <f>'Bond Portfolio data'!DI164</f>
        <v>0.97330000000000005</v>
      </c>
      <c r="EK92">
        <v>1.0208333329999999</v>
      </c>
      <c r="EL92">
        <v>0.5</v>
      </c>
      <c r="EM92">
        <v>0.3</v>
      </c>
      <c r="EN92">
        <v>1.25</v>
      </c>
      <c r="EO92">
        <v>4.95</v>
      </c>
      <c r="EP92">
        <v>2.94</v>
      </c>
      <c r="EQ92">
        <v>2.5499999999999998</v>
      </c>
      <c r="ER92">
        <v>0.04</v>
      </c>
      <c r="ES92" s="42">
        <v>1.07</v>
      </c>
      <c r="ET92" s="1">
        <f t="shared" si="93"/>
        <v>1.0452282990374779</v>
      </c>
      <c r="EV92">
        <v>3.7166253949999999</v>
      </c>
      <c r="EW92">
        <v>3.33</v>
      </c>
      <c r="EX92">
        <v>1.06</v>
      </c>
      <c r="EY92">
        <v>3</v>
      </c>
      <c r="EZ92">
        <v>5.34</v>
      </c>
      <c r="FA92">
        <v>5.81</v>
      </c>
      <c r="FB92">
        <v>3.38</v>
      </c>
      <c r="FC92">
        <v>1.67</v>
      </c>
      <c r="FD92">
        <v>2.9</v>
      </c>
      <c r="FE92" s="1">
        <f t="shared" si="94"/>
        <v>3.114633720683277</v>
      </c>
      <c r="GT92">
        <f t="shared" si="118"/>
        <v>0.40853846050831061</v>
      </c>
      <c r="GU92">
        <f t="shared" si="115"/>
        <v>0.13004369537404345</v>
      </c>
      <c r="GV92">
        <f t="shared" si="91"/>
        <v>9.9970886330235084E-2</v>
      </c>
      <c r="GW92">
        <f t="shared" si="119"/>
        <v>0.1005556952168592</v>
      </c>
      <c r="GX92">
        <f t="shared" si="120"/>
        <v>0.34158254887409334</v>
      </c>
      <c r="GY92">
        <f t="shared" si="121"/>
        <v>0.90211861206762667</v>
      </c>
      <c r="GZ92">
        <f t="shared" si="122"/>
        <v>0.43563829025411183</v>
      </c>
      <c r="HA92">
        <f t="shared" si="100"/>
        <v>-4.2707786442193347</v>
      </c>
      <c r="HB92">
        <f t="shared" si="123"/>
        <v>0.47736909333820804</v>
      </c>
      <c r="HD92">
        <f t="shared" si="101"/>
        <v>0.26327555292199906</v>
      </c>
      <c r="HE92">
        <f t="shared" si="102"/>
        <v>-8.5060406197747268E-2</v>
      </c>
      <c r="HF92">
        <f t="shared" si="103"/>
        <v>-5.3763078759755119E-2</v>
      </c>
      <c r="HG92">
        <f t="shared" si="104"/>
        <v>0.10116864585862169</v>
      </c>
      <c r="HH92">
        <f t="shared" si="105"/>
        <v>0.16635557224176264</v>
      </c>
      <c r="HI92">
        <f t="shared" si="106"/>
        <v>0.87869264173478201</v>
      </c>
      <c r="HJ92">
        <f t="shared" si="111"/>
        <v>0.29717168197068694</v>
      </c>
      <c r="HK92">
        <f t="shared" si="107"/>
        <v>-4.4820891215303043</v>
      </c>
      <c r="HL92">
        <f t="shared" si="108"/>
        <v>0.23297378838308533</v>
      </c>
      <c r="HN92">
        <f t="shared" si="127"/>
        <v>4.0853846050831061E-3</v>
      </c>
      <c r="HO92">
        <f t="shared" si="116"/>
        <v>1.3004369537404346E-3</v>
      </c>
      <c r="HP92">
        <f t="shared" si="64"/>
        <v>9.9970886330235081E-4</v>
      </c>
      <c r="HQ92">
        <f t="shared" si="128"/>
        <v>1.0055569521685919E-3</v>
      </c>
      <c r="HR92">
        <f t="shared" si="124"/>
        <v>1.6635557224176265E-3</v>
      </c>
      <c r="HS92">
        <f t="shared" si="125"/>
        <v>8.78692641734782E-3</v>
      </c>
      <c r="HT92">
        <f t="shared" si="129"/>
        <v>4.356382902541118E-3</v>
      </c>
      <c r="HU92">
        <f t="shared" si="109"/>
        <v>-4.2707786442193349E-2</v>
      </c>
      <c r="HV92">
        <f t="shared" si="130"/>
        <v>0.47736909333820804</v>
      </c>
    </row>
    <row r="93" spans="1:230" ht="15.75" x14ac:dyDescent="0.25">
      <c r="A93" t="s">
        <v>453</v>
      </c>
      <c r="B93">
        <v>1.307571155</v>
      </c>
      <c r="C93">
        <v>122.8099871</v>
      </c>
      <c r="D93">
        <v>1865176.2839232199</v>
      </c>
      <c r="E93">
        <v>1030265.1070907</v>
      </c>
      <c r="F93">
        <v>397180.24334614701</v>
      </c>
      <c r="G93">
        <v>369120.29297161498</v>
      </c>
      <c r="H93">
        <v>1158329.27176759</v>
      </c>
      <c r="I93">
        <v>127946.39722845001</v>
      </c>
      <c r="J93">
        <f t="shared" si="95"/>
        <v>9053.2386754069939</v>
      </c>
      <c r="K93">
        <f>1/'Bond Portfolio data'!AP165</f>
        <v>0.73156849748998842</v>
      </c>
      <c r="M93">
        <v>491911.9</v>
      </c>
      <c r="N93">
        <v>282516.59999999998</v>
      </c>
      <c r="O93">
        <v>106959.7</v>
      </c>
      <c r="P93">
        <v>98905.9</v>
      </c>
      <c r="Q93">
        <v>75535.5</v>
      </c>
      <c r="R93">
        <v>70733.679999999993</v>
      </c>
      <c r="S93">
        <v>73031.3</v>
      </c>
      <c r="T93">
        <f t="shared" si="96"/>
        <v>1.0324826871725041</v>
      </c>
      <c r="U93">
        <v>99.096299999999999</v>
      </c>
      <c r="V93">
        <v>97.627399999999994</v>
      </c>
      <c r="W93">
        <f t="shared" si="97"/>
        <v>103.24826871725041</v>
      </c>
      <c r="X93">
        <v>488148.1</v>
      </c>
      <c r="Y93">
        <v>281896.7</v>
      </c>
      <c r="Z93">
        <v>97561.3</v>
      </c>
      <c r="AA93">
        <v>98739.7</v>
      </c>
      <c r="AB93">
        <v>253046.8</v>
      </c>
      <c r="AC93">
        <v>23.39</v>
      </c>
      <c r="AD93">
        <v>6078</v>
      </c>
      <c r="AE93">
        <f t="shared" si="112"/>
        <v>1.7799587266631127</v>
      </c>
      <c r="AF93">
        <f t="shared" si="113"/>
        <v>142164.42000000001</v>
      </c>
      <c r="AG93">
        <f>'Bond Portfolio data'!AX165</f>
        <v>82.3</v>
      </c>
      <c r="AI93">
        <v>9.2961123641425694</v>
      </c>
      <c r="AJ93">
        <v>22956.0409124775</v>
      </c>
      <c r="AK93">
        <v>8.1461193380210002</v>
      </c>
      <c r="AL93">
        <v>8.1168059553030503</v>
      </c>
      <c r="AM93">
        <v>1.0547617582470199</v>
      </c>
      <c r="AN93">
        <v>1.1921620106865201</v>
      </c>
      <c r="AO93">
        <f t="shared" si="126"/>
        <v>-1.8554615607034333</v>
      </c>
      <c r="AP93">
        <v>761.43657851750197</v>
      </c>
      <c r="AQ93">
        <f>'Bond Portfolio data'!BG165/100</f>
        <v>6.5828999999999995</v>
      </c>
      <c r="AR93">
        <v>1493.45839339747</v>
      </c>
      <c r="AS93">
        <f t="shared" si="117"/>
        <v>1415.9201181881583</v>
      </c>
      <c r="AU93">
        <v>102.31319999999999</v>
      </c>
      <c r="AV93">
        <v>104.4622</v>
      </c>
      <c r="AW93">
        <v>1590950.85</v>
      </c>
      <c r="AX93">
        <v>1021850.4</v>
      </c>
      <c r="AY93">
        <v>247838.21</v>
      </c>
      <c r="AZ93">
        <v>340659.82</v>
      </c>
      <c r="BA93">
        <v>208212</v>
      </c>
      <c r="BB93">
        <v>931.3</v>
      </c>
      <c r="BC93">
        <f t="shared" si="92"/>
        <v>17.19779629797884</v>
      </c>
      <c r="BD93">
        <f>'Bond Portfolio data'!BP165</f>
        <v>0.624</v>
      </c>
      <c r="BF93">
        <v>1733840</v>
      </c>
      <c r="BG93">
        <v>949260</v>
      </c>
      <c r="BH93">
        <v>325860</v>
      </c>
      <c r="BI93">
        <v>368512</v>
      </c>
      <c r="BJ93">
        <v>518872</v>
      </c>
      <c r="BK93">
        <v>542264</v>
      </c>
      <c r="BL93">
        <v>106.8</v>
      </c>
      <c r="BM93">
        <v>102.8</v>
      </c>
      <c r="BN93">
        <v>1623046</v>
      </c>
      <c r="BO93">
        <v>908842</v>
      </c>
      <c r="BP93">
        <v>383020</v>
      </c>
      <c r="BQ93">
        <v>333388</v>
      </c>
      <c r="BR93">
        <v>109.70699999999999</v>
      </c>
      <c r="BS93">
        <v>98.433999999999997</v>
      </c>
      <c r="BT93">
        <f>'Bond Portfolio data'!BX165</f>
        <v>0.98609999999999998</v>
      </c>
      <c r="BV93">
        <v>1414900</v>
      </c>
      <c r="BW93">
        <v>768672</v>
      </c>
      <c r="BX93">
        <v>381588</v>
      </c>
      <c r="BY93">
        <v>252920</v>
      </c>
      <c r="BZ93">
        <v>293156</v>
      </c>
      <c r="CA93">
        <v>284152</v>
      </c>
      <c r="CB93">
        <v>103.1066</v>
      </c>
      <c r="CC93">
        <v>98.024600000000007</v>
      </c>
      <c r="CD93">
        <v>1372218.63</v>
      </c>
      <c r="CE93">
        <v>756785.55</v>
      </c>
      <c r="CF93">
        <v>379594.4</v>
      </c>
      <c r="CG93">
        <v>249785.79</v>
      </c>
      <c r="CH93">
        <v>168508</v>
      </c>
      <c r="CI93">
        <v>97.3</v>
      </c>
      <c r="CJ93">
        <f t="shared" si="114"/>
        <v>1731.8396711202467</v>
      </c>
      <c r="CK93">
        <f>1/'Bond Portfolio data'!CG165</f>
        <v>0.99581756622186812</v>
      </c>
      <c r="CM93">
        <v>2719036</v>
      </c>
      <c r="CN93">
        <v>1106540</v>
      </c>
      <c r="CO93">
        <v>587544</v>
      </c>
      <c r="CP93">
        <v>573824</v>
      </c>
      <c r="CQ93">
        <v>1118036</v>
      </c>
      <c r="CR93">
        <v>823072</v>
      </c>
      <c r="CS93">
        <v>104.32729999999999</v>
      </c>
      <c r="CT93">
        <v>103.0575</v>
      </c>
      <c r="CU93">
        <v>2606243.27</v>
      </c>
      <c r="CV93">
        <v>1102989.6399999999</v>
      </c>
      <c r="CW93">
        <v>577119.76</v>
      </c>
      <c r="CX93">
        <v>559275.42000000004</v>
      </c>
      <c r="CY93">
        <v>298978</v>
      </c>
      <c r="CZ93">
        <v>856683.49</v>
      </c>
      <c r="DA93">
        <f t="shared" si="62"/>
        <v>0.34899470281608908</v>
      </c>
      <c r="DB93">
        <v>104</v>
      </c>
      <c r="DC93">
        <v>2525.08</v>
      </c>
      <c r="DD93">
        <v>930000</v>
      </c>
      <c r="DE93">
        <f>'Bond Portfolio data'!CP165</f>
        <v>5.726</v>
      </c>
      <c r="DG93">
        <v>100.84220000000001</v>
      </c>
      <c r="DH93">
        <f t="shared" si="98"/>
        <v>99.522552301780621</v>
      </c>
      <c r="DI93">
        <v>1522520</v>
      </c>
      <c r="DJ93">
        <v>1529824.11</v>
      </c>
      <c r="DK93">
        <v>3596818.72</v>
      </c>
      <c r="DL93">
        <v>1656304.85</v>
      </c>
      <c r="DM93">
        <v>804258.85</v>
      </c>
      <c r="DN93">
        <v>887232.21</v>
      </c>
      <c r="DO93">
        <v>417463.61</v>
      </c>
      <c r="DP93">
        <v>46102.99</v>
      </c>
      <c r="DQ93">
        <f t="shared" si="99"/>
        <v>9055.0224616668038</v>
      </c>
      <c r="DR93">
        <f>'Bond Portfolio data'!CY165</f>
        <v>6.4882999999999997</v>
      </c>
      <c r="DT93">
        <v>616364.73</v>
      </c>
      <c r="DU93">
        <v>332795.46999999997</v>
      </c>
      <c r="DV93">
        <v>143428.18</v>
      </c>
      <c r="DW93">
        <v>65403.67</v>
      </c>
      <c r="DX93">
        <v>425784.98</v>
      </c>
      <c r="DY93">
        <v>350364.02</v>
      </c>
      <c r="DZ93">
        <v>100.4393</v>
      </c>
      <c r="EA93">
        <v>99.6892</v>
      </c>
      <c r="EB93">
        <v>613657.98</v>
      </c>
      <c r="EC93">
        <v>331073.58</v>
      </c>
      <c r="ED93">
        <v>142998.64000000001</v>
      </c>
      <c r="EE93">
        <v>65279.45</v>
      </c>
      <c r="EF93">
        <v>87815.26</v>
      </c>
      <c r="EG93">
        <v>4619.62</v>
      </c>
      <c r="EH93">
        <f t="shared" si="110"/>
        <v>19009.195561539695</v>
      </c>
      <c r="EI93">
        <f>'Bond Portfolio data'!DI165</f>
        <v>0.94220000000000004</v>
      </c>
      <c r="EK93">
        <v>1.09584375</v>
      </c>
      <c r="EL93">
        <v>0.55000000000000004</v>
      </c>
      <c r="EM93">
        <v>0.3</v>
      </c>
      <c r="EN93">
        <v>1.25</v>
      </c>
      <c r="EO93">
        <v>4.93</v>
      </c>
      <c r="EP93">
        <v>3.25</v>
      </c>
      <c r="EQ93">
        <v>2.61</v>
      </c>
      <c r="ER93">
        <v>0.04</v>
      </c>
      <c r="ES93" s="42">
        <v>1.66</v>
      </c>
      <c r="ET93" s="1">
        <f t="shared" si="93"/>
        <v>1.1175618050170257</v>
      </c>
      <c r="EV93">
        <v>4.3030569229999998</v>
      </c>
      <c r="EW93">
        <v>3.78</v>
      </c>
      <c r="EX93">
        <v>1.22</v>
      </c>
      <c r="EY93">
        <v>3.31</v>
      </c>
      <c r="EZ93">
        <v>5.52</v>
      </c>
      <c r="FA93">
        <v>6.06</v>
      </c>
      <c r="FB93">
        <v>3.78</v>
      </c>
      <c r="FC93">
        <v>1.93</v>
      </c>
      <c r="FD93">
        <v>3.35</v>
      </c>
      <c r="FE93" s="1">
        <f t="shared" si="94"/>
        <v>3.5201119128872707</v>
      </c>
      <c r="GT93">
        <f t="shared" si="118"/>
        <v>0.25945867025540109</v>
      </c>
      <c r="GU93">
        <f t="shared" si="115"/>
        <v>-0.20224404737762949</v>
      </c>
      <c r="GV93">
        <f t="shared" si="91"/>
        <v>0.71536943803001918</v>
      </c>
      <c r="GW93">
        <f t="shared" si="119"/>
        <v>-0.18888597123010872</v>
      </c>
      <c r="GX93">
        <f t="shared" si="120"/>
        <v>0.5293512944377714</v>
      </c>
      <c r="GY93">
        <f t="shared" si="121"/>
        <v>2.4353679134716759</v>
      </c>
      <c r="GZ93">
        <f t="shared" si="122"/>
        <v>1.2795456967946022</v>
      </c>
      <c r="HA93">
        <f t="shared" si="100"/>
        <v>-0.90889210862505343</v>
      </c>
      <c r="HB93">
        <f t="shared" si="123"/>
        <v>0.10035074831120179</v>
      </c>
      <c r="HD93">
        <f t="shared" si="101"/>
        <v>9.8089634961485941E-2</v>
      </c>
      <c r="HE93">
        <f t="shared" si="102"/>
        <v>-0.5448191304995581</v>
      </c>
      <c r="HF93">
        <f t="shared" si="103"/>
        <v>0.63872079025957706</v>
      </c>
      <c r="HG93">
        <f t="shared" si="104"/>
        <v>-0.21204260207184539</v>
      </c>
      <c r="HH93">
        <f t="shared" si="105"/>
        <v>0.3657230036863271</v>
      </c>
      <c r="HI93">
        <f t="shared" si="106"/>
        <v>2.7821079438204142</v>
      </c>
      <c r="HJ93">
        <f t="shared" si="111"/>
        <v>1.0971224220418323</v>
      </c>
      <c r="HK93">
        <f t="shared" si="107"/>
        <v>-0.88812243102617749</v>
      </c>
      <c r="HL93">
        <f t="shared" si="108"/>
        <v>9.1755721500493492E-2</v>
      </c>
      <c r="HN93">
        <f t="shared" si="127"/>
        <v>2.5945867025540109E-3</v>
      </c>
      <c r="HO93">
        <f t="shared" si="116"/>
        <v>-2.022440473776295E-3</v>
      </c>
      <c r="HP93">
        <f t="shared" si="64"/>
        <v>7.1536943803001919E-3</v>
      </c>
      <c r="HQ93">
        <f t="shared" si="128"/>
        <v>-1.8888597123010871E-3</v>
      </c>
      <c r="HR93">
        <f t="shared" si="124"/>
        <v>3.6572300368632711E-3</v>
      </c>
      <c r="HS93">
        <f t="shared" si="125"/>
        <v>2.7821079438204142E-2</v>
      </c>
      <c r="HT93">
        <f t="shared" si="129"/>
        <v>1.2795456967946022E-2</v>
      </c>
      <c r="HU93">
        <f t="shared" si="109"/>
        <v>-9.0889210862505343E-3</v>
      </c>
      <c r="HV93">
        <f t="shared" si="130"/>
        <v>0.10035074831120179</v>
      </c>
    </row>
    <row r="94" spans="1:230" ht="15.75" x14ac:dyDescent="0.25">
      <c r="A94" t="s">
        <v>454</v>
      </c>
      <c r="B94">
        <v>1.311250791</v>
      </c>
      <c r="C94">
        <v>123.8487935</v>
      </c>
      <c r="D94">
        <v>1865336.06345432</v>
      </c>
      <c r="E94">
        <v>1025833.12732403</v>
      </c>
      <c r="F94">
        <v>396379.949460103</v>
      </c>
      <c r="G94">
        <v>369703.92857613601</v>
      </c>
      <c r="H94">
        <v>1166297.8398980501</v>
      </c>
      <c r="I94">
        <v>128084.0215055</v>
      </c>
      <c r="J94">
        <f t="shared" si="95"/>
        <v>9105.7247124924834</v>
      </c>
      <c r="K94">
        <f>1/'Bond Portfolio data'!AP166</f>
        <v>0.6947845994045696</v>
      </c>
      <c r="M94">
        <v>485353.1</v>
      </c>
      <c r="N94">
        <v>284787.90000000002</v>
      </c>
      <c r="O94">
        <v>106052.5</v>
      </c>
      <c r="P94">
        <v>99194.3</v>
      </c>
      <c r="Q94">
        <v>69860.399999999994</v>
      </c>
      <c r="R94">
        <v>70267.91</v>
      </c>
      <c r="S94">
        <v>75234.7</v>
      </c>
      <c r="T94">
        <f t="shared" si="96"/>
        <v>1.0706836164616251</v>
      </c>
      <c r="U94">
        <v>98.281300000000002</v>
      </c>
      <c r="V94">
        <v>101.2248</v>
      </c>
      <c r="W94">
        <f t="shared" si="97"/>
        <v>107.06836164616251</v>
      </c>
      <c r="X94">
        <v>485631.6</v>
      </c>
      <c r="Y94">
        <v>284832.2</v>
      </c>
      <c r="Z94">
        <v>97924.2</v>
      </c>
      <c r="AA94">
        <v>99112.9</v>
      </c>
      <c r="AB94">
        <v>253149.6</v>
      </c>
      <c r="AC94">
        <v>22.66</v>
      </c>
      <c r="AD94">
        <v>6056</v>
      </c>
      <c r="AE94">
        <f t="shared" si="112"/>
        <v>1.8447243205807289</v>
      </c>
      <c r="AF94">
        <f t="shared" si="113"/>
        <v>137228.96</v>
      </c>
      <c r="AG94">
        <f>'Bond Portfolio data'!AX166</f>
        <v>81.709999999999994</v>
      </c>
      <c r="AI94">
        <v>9.3173663168565302</v>
      </c>
      <c r="AJ94">
        <v>24068.030149092101</v>
      </c>
      <c r="AK94">
        <v>8.1867154234126502</v>
      </c>
      <c r="AL94">
        <v>8.1160744720203706</v>
      </c>
      <c r="AM94">
        <v>1.07767772542753</v>
      </c>
      <c r="AN94">
        <v>1.2094468613254901</v>
      </c>
      <c r="AO94">
        <f t="shared" si="126"/>
        <v>-0.21694835785305949</v>
      </c>
      <c r="AP94">
        <v>762.21944244472002</v>
      </c>
      <c r="AQ94">
        <f>'Bond Portfolio data'!BG166/100</f>
        <v>6.5022000000000002</v>
      </c>
      <c r="AR94">
        <v>1638.16062529395</v>
      </c>
      <c r="AS94">
        <f t="shared" si="117"/>
        <v>1520.0839607630087</v>
      </c>
      <c r="AU94">
        <v>101.58369999999999</v>
      </c>
      <c r="AV94">
        <v>107.57989999999999</v>
      </c>
      <c r="AW94">
        <v>1592015.71</v>
      </c>
      <c r="AX94">
        <v>1016608.77</v>
      </c>
      <c r="AY94">
        <v>243720.72</v>
      </c>
      <c r="AZ94">
        <v>338610.53</v>
      </c>
      <c r="BA94">
        <v>207732</v>
      </c>
      <c r="BB94">
        <v>921.4</v>
      </c>
      <c r="BC94">
        <f t="shared" si="92"/>
        <v>17.34250555175235</v>
      </c>
      <c r="BD94">
        <f>'Bond Portfolio data'!BP166</f>
        <v>0.6139</v>
      </c>
      <c r="BF94">
        <v>1755640</v>
      </c>
      <c r="BG94">
        <v>959944</v>
      </c>
      <c r="BH94">
        <v>334172</v>
      </c>
      <c r="BI94">
        <v>372732</v>
      </c>
      <c r="BJ94">
        <v>522952</v>
      </c>
      <c r="BK94">
        <v>556124</v>
      </c>
      <c r="BL94">
        <v>108</v>
      </c>
      <c r="BM94">
        <v>104.4</v>
      </c>
      <c r="BN94">
        <v>1626129</v>
      </c>
      <c r="BO94">
        <v>913015</v>
      </c>
      <c r="BP94">
        <v>386329</v>
      </c>
      <c r="BQ94">
        <v>334650</v>
      </c>
      <c r="BR94">
        <v>110.239</v>
      </c>
      <c r="BS94">
        <v>98.539000000000001</v>
      </c>
      <c r="BT94">
        <f>'Bond Portfolio data'!BX166</f>
        <v>0.96760000000000002</v>
      </c>
      <c r="BV94">
        <v>1451748</v>
      </c>
      <c r="BW94">
        <v>780392</v>
      </c>
      <c r="BX94">
        <v>381340</v>
      </c>
      <c r="BY94">
        <v>255676</v>
      </c>
      <c r="BZ94">
        <v>310864</v>
      </c>
      <c r="CA94">
        <v>293884</v>
      </c>
      <c r="CB94">
        <v>104.6268</v>
      </c>
      <c r="CC94">
        <v>97.850399999999993</v>
      </c>
      <c r="CD94">
        <v>1387564.45</v>
      </c>
      <c r="CE94">
        <v>762600.16</v>
      </c>
      <c r="CF94">
        <v>380099.19</v>
      </c>
      <c r="CG94">
        <v>251153.7</v>
      </c>
      <c r="CH94">
        <v>171477</v>
      </c>
      <c r="CI94">
        <v>96.8</v>
      </c>
      <c r="CJ94">
        <f t="shared" si="114"/>
        <v>1771.456611570248</v>
      </c>
      <c r="CK94">
        <f>1/'Bond Portfolio data'!CG166</f>
        <v>0.94206311822892119</v>
      </c>
      <c r="CM94">
        <v>2770712</v>
      </c>
      <c r="CN94">
        <v>1126012</v>
      </c>
      <c r="CO94">
        <v>574608</v>
      </c>
      <c r="CP94">
        <v>582992</v>
      </c>
      <c r="CQ94">
        <v>1142864</v>
      </c>
      <c r="CR94">
        <v>767024</v>
      </c>
      <c r="CS94">
        <v>106.75109999999999</v>
      </c>
      <c r="CT94">
        <v>103.7504</v>
      </c>
      <c r="CU94">
        <v>2595469.5699999998</v>
      </c>
      <c r="CV94">
        <v>1110114.78</v>
      </c>
      <c r="CW94">
        <v>558307.06999999995</v>
      </c>
      <c r="CX94">
        <v>560097.80000000005</v>
      </c>
      <c r="CY94">
        <v>302682</v>
      </c>
      <c r="CZ94">
        <v>854161.15</v>
      </c>
      <c r="DA94">
        <f t="shared" ref="DA94:DA112" si="131">CY94/CZ94</f>
        <v>0.35436170329217148</v>
      </c>
      <c r="DB94">
        <v>103</v>
      </c>
      <c r="DC94">
        <v>2529.1</v>
      </c>
      <c r="DD94">
        <v>936000</v>
      </c>
      <c r="DE94">
        <f>'Bond Portfolio data'!CP166</f>
        <v>5.4379999999999997</v>
      </c>
      <c r="DG94">
        <v>101.1065</v>
      </c>
      <c r="DH94">
        <f t="shared" si="98"/>
        <v>99.582998407706341</v>
      </c>
      <c r="DI94">
        <v>1540844</v>
      </c>
      <c r="DJ94">
        <v>1547296.25</v>
      </c>
      <c r="DK94">
        <v>3607937.31</v>
      </c>
      <c r="DL94">
        <v>1672157.31</v>
      </c>
      <c r="DM94">
        <v>845556.94</v>
      </c>
      <c r="DN94">
        <v>890395.98</v>
      </c>
      <c r="DO94">
        <v>421069.48</v>
      </c>
      <c r="DP94">
        <v>46231.89</v>
      </c>
      <c r="DQ94">
        <f t="shared" si="99"/>
        <v>9107.7712808193664</v>
      </c>
      <c r="DR94">
        <f>'Bond Portfolio data'!CY166</f>
        <v>6.2569999999999997</v>
      </c>
      <c r="DT94">
        <v>619693.51</v>
      </c>
      <c r="DU94">
        <v>333144</v>
      </c>
      <c r="DV94">
        <v>143330.78</v>
      </c>
      <c r="DW94">
        <v>66146.77</v>
      </c>
      <c r="DX94">
        <v>405252.08</v>
      </c>
      <c r="DY94">
        <v>335844.68</v>
      </c>
      <c r="DZ94">
        <v>100.3409</v>
      </c>
      <c r="EA94">
        <v>99.269900000000007</v>
      </c>
      <c r="EB94">
        <v>617571</v>
      </c>
      <c r="EC94">
        <v>332515.42</v>
      </c>
      <c r="ED94">
        <v>142649.06</v>
      </c>
      <c r="EE94">
        <v>65852.69</v>
      </c>
      <c r="EF94">
        <v>88895.8</v>
      </c>
      <c r="EG94">
        <v>4661.9399999999996</v>
      </c>
      <c r="EH94">
        <f t="shared" si="110"/>
        <v>19068.413578896339</v>
      </c>
      <c r="EI94">
        <f>'Bond Portfolio data'!DI166</f>
        <v>0.87080000000000002</v>
      </c>
      <c r="EK94">
        <v>1.4159365079999999</v>
      </c>
      <c r="EL94">
        <v>0.53</v>
      </c>
      <c r="EM94">
        <v>0.3</v>
      </c>
      <c r="EN94">
        <v>1.25</v>
      </c>
      <c r="EO94">
        <v>4.96</v>
      </c>
      <c r="EP94">
        <v>3.25</v>
      </c>
      <c r="EQ94">
        <v>2.75</v>
      </c>
      <c r="ER94">
        <v>7.0000000000000007E-2</v>
      </c>
      <c r="ES94" s="42">
        <v>1.85</v>
      </c>
      <c r="ET94" s="1">
        <f t="shared" si="93"/>
        <v>1.2669862698591028</v>
      </c>
      <c r="EV94">
        <v>4.4629722449999996</v>
      </c>
      <c r="EW94">
        <v>3.56</v>
      </c>
      <c r="EX94">
        <v>1.1399999999999999</v>
      </c>
      <c r="EY94">
        <v>3.16</v>
      </c>
      <c r="EZ94">
        <v>5.33</v>
      </c>
      <c r="FA94">
        <v>6.31</v>
      </c>
      <c r="FB94">
        <v>3.54</v>
      </c>
      <c r="FC94">
        <v>1.74</v>
      </c>
      <c r="FD94">
        <v>3.07</v>
      </c>
      <c r="FE94" s="1">
        <f t="shared" si="94"/>
        <v>3.546518248466823</v>
      </c>
      <c r="GT94">
        <f t="shared" si="118"/>
        <v>8.8854749056293633E-2</v>
      </c>
      <c r="GU94">
        <f t="shared" si="115"/>
        <v>0.39373722305838016</v>
      </c>
      <c r="GV94">
        <f t="shared" ref="GV94:GV108" si="132">100*($GF$39*(LN(F94)-LN(F93))+$GG$39*(LN(Z94)-LN(Z93))+$GH$39*(AL94-AL93)+$GI$39*(LN(AY94)-LN(AY93))+$GJ$39*(LN(BP94)-LN(BP93))+$GK$39*(LN(CF94)-LN(CF93))+$GL$39*(LN(CW94)-LN(CW93))+$GM$39*(LN(DM94)-LN(DM93))+$GN$39*(LN(ED94)-LN(ED93)))</f>
        <v>-8.0686366850690736E-2</v>
      </c>
      <c r="GW94">
        <f t="shared" si="119"/>
        <v>-0.93338483054557919</v>
      </c>
      <c r="GX94">
        <f t="shared" si="120"/>
        <v>0.1253979275022018</v>
      </c>
      <c r="GY94">
        <f t="shared" si="121"/>
        <v>1.6449660163475619</v>
      </c>
      <c r="GZ94">
        <f t="shared" si="122"/>
        <v>1.7231849258526537</v>
      </c>
      <c r="HA94">
        <f t="shared" si="100"/>
        <v>-3.2771561445556632</v>
      </c>
      <c r="HB94">
        <f t="shared" si="123"/>
        <v>0.69482141805375064</v>
      </c>
      <c r="HD94">
        <f t="shared" si="101"/>
        <v>-7.5717189020618081E-2</v>
      </c>
      <c r="HE94">
        <f t="shared" si="102"/>
        <v>9.7499784807412129E-2</v>
      </c>
      <c r="HF94">
        <f t="shared" si="103"/>
        <v>-8.1295512411630494E-2</v>
      </c>
      <c r="HG94">
        <f t="shared" si="104"/>
        <v>-1.0171153367373074</v>
      </c>
      <c r="HH94">
        <f t="shared" si="105"/>
        <v>-3.8157163133060265E-2</v>
      </c>
      <c r="HI94">
        <f t="shared" si="106"/>
        <v>1.7954264926966459</v>
      </c>
      <c r="HJ94">
        <f t="shared" si="111"/>
        <v>1.4801789641136589</v>
      </c>
      <c r="HK94">
        <f t="shared" si="107"/>
        <v>-3.4423047369606796</v>
      </c>
      <c r="HL94">
        <f t="shared" si="108"/>
        <v>0.17733498077264878</v>
      </c>
      <c r="HN94">
        <f t="shared" si="127"/>
        <v>8.8854749056293636E-4</v>
      </c>
      <c r="HO94">
        <f t="shared" si="116"/>
        <v>3.9373722305838018E-3</v>
      </c>
      <c r="HP94">
        <f t="shared" si="64"/>
        <v>-8.0686366850690739E-4</v>
      </c>
      <c r="HQ94">
        <f t="shared" si="128"/>
        <v>-9.3338483054557914E-3</v>
      </c>
      <c r="HR94">
        <f t="shared" si="124"/>
        <v>-3.8157163133060263E-4</v>
      </c>
      <c r="HS94">
        <f t="shared" si="125"/>
        <v>1.7954264926966459E-2</v>
      </c>
      <c r="HT94">
        <f t="shared" si="129"/>
        <v>1.7231849258526537E-2</v>
      </c>
      <c r="HU94">
        <f t="shared" si="109"/>
        <v>-3.2771561445556631E-2</v>
      </c>
      <c r="HV94">
        <f t="shared" si="130"/>
        <v>0.69482141805375064</v>
      </c>
    </row>
    <row r="95" spans="1:230" ht="15.75" x14ac:dyDescent="0.25">
      <c r="A95" t="s">
        <v>455</v>
      </c>
      <c r="B95">
        <v>1.315409397</v>
      </c>
      <c r="C95">
        <v>123.9491611</v>
      </c>
      <c r="D95">
        <v>1865564.47314845</v>
      </c>
      <c r="E95">
        <v>1027398.6250452501</v>
      </c>
      <c r="F95">
        <v>394417.70091968903</v>
      </c>
      <c r="G95">
        <v>369390.15373971802</v>
      </c>
      <c r="H95">
        <v>1168502.20108194</v>
      </c>
      <c r="I95">
        <v>127974.33811596999</v>
      </c>
      <c r="J95">
        <f t="shared" si="95"/>
        <v>9130.7540111912622</v>
      </c>
      <c r="K95">
        <f>1/'Bond Portfolio data'!AP167</f>
        <v>0.70792250230782727</v>
      </c>
      <c r="M95">
        <v>494961.5</v>
      </c>
      <c r="N95">
        <v>288018.40000000002</v>
      </c>
      <c r="O95">
        <v>107950.6</v>
      </c>
      <c r="P95">
        <v>99414.5</v>
      </c>
      <c r="Q95">
        <v>75900.800000000003</v>
      </c>
      <c r="R95">
        <v>72616.539999999994</v>
      </c>
      <c r="S95">
        <v>77907</v>
      </c>
      <c r="T95">
        <f t="shared" si="96"/>
        <v>1.0728547518237581</v>
      </c>
      <c r="U95">
        <v>97.985399999999998</v>
      </c>
      <c r="V95">
        <v>101.4568</v>
      </c>
      <c r="W95">
        <f t="shared" si="97"/>
        <v>107.28547518237581</v>
      </c>
      <c r="X95">
        <v>496773.3</v>
      </c>
      <c r="Y95">
        <v>288511</v>
      </c>
      <c r="Z95">
        <v>99500.800000000003</v>
      </c>
      <c r="AA95">
        <v>99483.3</v>
      </c>
      <c r="AB95">
        <v>252707.8</v>
      </c>
      <c r="AC95">
        <v>22.83</v>
      </c>
      <c r="AD95">
        <v>6045</v>
      </c>
      <c r="AE95">
        <f t="shared" si="112"/>
        <v>1.8311184150699222</v>
      </c>
      <c r="AF95">
        <f t="shared" si="113"/>
        <v>138007.34999999998</v>
      </c>
      <c r="AG95">
        <f>'Bond Portfolio data'!AX167</f>
        <v>77.819999999999993</v>
      </c>
      <c r="AI95">
        <v>9.3372128911872299</v>
      </c>
      <c r="AJ95">
        <v>24888.432750538101</v>
      </c>
      <c r="AK95">
        <v>8.2155614385215596</v>
      </c>
      <c r="AL95">
        <v>8.1228859089092893</v>
      </c>
      <c r="AM95">
        <v>1.09413366797329</v>
      </c>
      <c r="AN95">
        <v>1.22503839430618</v>
      </c>
      <c r="AO95">
        <f t="shared" si="126"/>
        <v>0.73366160990003393</v>
      </c>
      <c r="AP95">
        <v>763.01138752596705</v>
      </c>
      <c r="AQ95">
        <f>'Bond Portfolio data'!BG167/100</f>
        <v>6.4182000000000006</v>
      </c>
      <c r="AR95">
        <v>1631.8974235742401</v>
      </c>
      <c r="AS95">
        <f t="shared" si="117"/>
        <v>1491.497310924608</v>
      </c>
      <c r="AU95">
        <v>101.7465</v>
      </c>
      <c r="AV95">
        <v>108.896</v>
      </c>
      <c r="AW95">
        <v>1598870.97</v>
      </c>
      <c r="AX95">
        <v>1018168.29</v>
      </c>
      <c r="AY95">
        <v>252336.88</v>
      </c>
      <c r="AZ95">
        <v>338226.79</v>
      </c>
      <c r="BA95">
        <v>206309</v>
      </c>
      <c r="BB95">
        <v>926.7</v>
      </c>
      <c r="BC95">
        <f t="shared" si="92"/>
        <v>17.125200255663188</v>
      </c>
      <c r="BD95">
        <f>'Bond Portfolio data'!BP167</f>
        <v>0.62160000000000004</v>
      </c>
      <c r="BF95">
        <v>1781600</v>
      </c>
      <c r="BG95">
        <v>967516</v>
      </c>
      <c r="BH95">
        <v>341512</v>
      </c>
      <c r="BI95">
        <v>378820</v>
      </c>
      <c r="BJ95">
        <v>550740</v>
      </c>
      <c r="BK95">
        <v>566512</v>
      </c>
      <c r="BL95">
        <v>108.1</v>
      </c>
      <c r="BM95">
        <v>105.6</v>
      </c>
      <c r="BN95">
        <v>1648698</v>
      </c>
      <c r="BO95">
        <v>916791</v>
      </c>
      <c r="BP95">
        <v>387873</v>
      </c>
      <c r="BQ95">
        <v>336111</v>
      </c>
      <c r="BR95">
        <v>109.815</v>
      </c>
      <c r="BS95">
        <v>99.557000000000002</v>
      </c>
      <c r="BT95">
        <f>'Bond Portfolio data'!BX167</f>
        <v>0.98040000000000005</v>
      </c>
      <c r="BV95">
        <v>1479912</v>
      </c>
      <c r="BW95">
        <v>787792</v>
      </c>
      <c r="BX95">
        <v>405772</v>
      </c>
      <c r="BY95">
        <v>261992</v>
      </c>
      <c r="BZ95">
        <v>326472</v>
      </c>
      <c r="CA95">
        <v>310112</v>
      </c>
      <c r="CB95">
        <v>105.402</v>
      </c>
      <c r="CC95">
        <v>98.183199999999999</v>
      </c>
      <c r="CD95">
        <v>1404000.16</v>
      </c>
      <c r="CE95">
        <v>765894.38</v>
      </c>
      <c r="CF95">
        <v>405714.43</v>
      </c>
      <c r="CG95">
        <v>254542.32</v>
      </c>
      <c r="CH95">
        <v>174844</v>
      </c>
      <c r="CI95">
        <v>97.7</v>
      </c>
      <c r="CJ95">
        <f t="shared" si="114"/>
        <v>1789.6008188331627</v>
      </c>
      <c r="CK95">
        <f>1/'Bond Portfolio data'!CG167</f>
        <v>0.95265313899209292</v>
      </c>
      <c r="CM95">
        <v>2812944</v>
      </c>
      <c r="CN95">
        <v>1124776</v>
      </c>
      <c r="CO95">
        <v>598300</v>
      </c>
      <c r="CP95">
        <v>593080</v>
      </c>
      <c r="CQ95">
        <v>1178300</v>
      </c>
      <c r="CR95">
        <v>777328</v>
      </c>
      <c r="CS95">
        <v>106.66030000000001</v>
      </c>
      <c r="CT95">
        <v>103.13039999999999</v>
      </c>
      <c r="CU95">
        <v>2637289.02</v>
      </c>
      <c r="CV95">
        <v>1114212.02</v>
      </c>
      <c r="CW95">
        <v>573787.25</v>
      </c>
      <c r="CX95">
        <v>564605.53</v>
      </c>
      <c r="CY95">
        <v>310052</v>
      </c>
      <c r="CZ95">
        <v>866804.15</v>
      </c>
      <c r="DA95">
        <f t="shared" si="131"/>
        <v>0.35769556479396181</v>
      </c>
      <c r="DB95">
        <v>105.8</v>
      </c>
      <c r="DC95">
        <v>2552.98</v>
      </c>
      <c r="DD95">
        <v>945000</v>
      </c>
      <c r="DE95">
        <f>'Bond Portfolio data'!CP167</f>
        <v>5.4997999999999996</v>
      </c>
      <c r="DG95">
        <v>101.4525</v>
      </c>
      <c r="DH95">
        <f t="shared" si="98"/>
        <v>100.23070867772512</v>
      </c>
      <c r="DI95">
        <v>1547192</v>
      </c>
      <c r="DJ95">
        <v>1543630.71</v>
      </c>
      <c r="DK95">
        <v>3643436.3</v>
      </c>
      <c r="DL95">
        <v>1665083.86</v>
      </c>
      <c r="DM95">
        <v>839573.8</v>
      </c>
      <c r="DN95">
        <v>892156.74</v>
      </c>
      <c r="DO95">
        <v>426554.3</v>
      </c>
      <c r="DP95">
        <v>46319.22</v>
      </c>
      <c r="DQ95">
        <f t="shared" si="99"/>
        <v>9209.0130187857212</v>
      </c>
      <c r="DR95">
        <f>'Bond Portfolio data'!CY167</f>
        <v>6.4701000000000004</v>
      </c>
      <c r="DT95">
        <v>617533.34</v>
      </c>
      <c r="DU95">
        <v>332430.23</v>
      </c>
      <c r="DV95">
        <v>143316.26</v>
      </c>
      <c r="DW95">
        <v>66745.850000000006</v>
      </c>
      <c r="DX95">
        <v>390355.3</v>
      </c>
      <c r="DY95">
        <v>353875.15</v>
      </c>
      <c r="DZ95">
        <v>100.11669999999999</v>
      </c>
      <c r="EA95">
        <v>99.129800000000003</v>
      </c>
      <c r="EB95">
        <v>616799.29</v>
      </c>
      <c r="EC95">
        <v>333198.96999999997</v>
      </c>
      <c r="ED95">
        <v>143129.37</v>
      </c>
      <c r="EE95">
        <v>66277.850000000006</v>
      </c>
      <c r="EF95">
        <v>89349.37</v>
      </c>
      <c r="EG95">
        <v>4670.84</v>
      </c>
      <c r="EH95">
        <f t="shared" si="110"/>
        <v>19129.186613114554</v>
      </c>
      <c r="EI95">
        <f>'Bond Portfolio data'!DI167</f>
        <v>0.82599999999999996</v>
      </c>
      <c r="EK95">
        <v>1.5613636360000001</v>
      </c>
      <c r="EL95">
        <v>0.47</v>
      </c>
      <c r="EM95">
        <v>0.3</v>
      </c>
      <c r="EN95">
        <v>1.25</v>
      </c>
      <c r="EO95">
        <v>4.88</v>
      </c>
      <c r="EP95">
        <v>3.25</v>
      </c>
      <c r="EQ95">
        <v>3.04</v>
      </c>
      <c r="ER95">
        <v>-7.0000000000000007E-2</v>
      </c>
      <c r="ES95" s="42">
        <v>1.7</v>
      </c>
      <c r="ET95" s="1">
        <f t="shared" si="93"/>
        <v>1.3229511443022284</v>
      </c>
      <c r="EV95">
        <v>4.2725432080000001</v>
      </c>
      <c r="EW95">
        <v>2.86</v>
      </c>
      <c r="EX95">
        <v>1.03</v>
      </c>
      <c r="EY95">
        <v>2.5299999999999998</v>
      </c>
      <c r="EZ95">
        <v>4.57</v>
      </c>
      <c r="FA95">
        <v>6.56</v>
      </c>
      <c r="FB95">
        <v>2.73</v>
      </c>
      <c r="FC95">
        <v>1</v>
      </c>
      <c r="FD95">
        <v>2.25</v>
      </c>
      <c r="FE95" s="1">
        <f t="shared" si="94"/>
        <v>3.2964108406587314</v>
      </c>
      <c r="GT95">
        <f t="shared" si="118"/>
        <v>0.89926358232003523</v>
      </c>
      <c r="GU95">
        <f t="shared" si="115"/>
        <v>0.65736127002420985</v>
      </c>
      <c r="GV95">
        <f t="shared" si="132"/>
        <v>0.79180728934925493</v>
      </c>
      <c r="GW95">
        <f t="shared" si="119"/>
        <v>0.25756263041784278</v>
      </c>
      <c r="GX95">
        <f t="shared" si="120"/>
        <v>0.2207304082798974</v>
      </c>
      <c r="GY95">
        <f t="shared" si="121"/>
        <v>0.32505007291556437</v>
      </c>
      <c r="GZ95">
        <f t="shared" si="122"/>
        <v>0.1080729421825882</v>
      </c>
      <c r="HA95">
        <f t="shared" si="100"/>
        <v>-0.30576650596966565</v>
      </c>
      <c r="HB95">
        <f t="shared" si="123"/>
        <v>-1.6754658303546981E-2</v>
      </c>
      <c r="HD95">
        <f t="shared" si="101"/>
        <v>0.81155338572180791</v>
      </c>
      <c r="HE95">
        <f t="shared" si="102"/>
        <v>0.47737897211186348</v>
      </c>
      <c r="HF95">
        <f t="shared" si="103"/>
        <v>0.80074996591378345</v>
      </c>
      <c r="HG95">
        <f t="shared" si="104"/>
        <v>0.26998440805832108</v>
      </c>
      <c r="HH95">
        <f t="shared" si="105"/>
        <v>0.11610543837812144</v>
      </c>
      <c r="HI95">
        <f t="shared" si="106"/>
        <v>0.29203035549552475</v>
      </c>
      <c r="HJ95">
        <f t="shared" si="111"/>
        <v>-0.15405716386884882</v>
      </c>
      <c r="HK95">
        <f t="shared" si="107"/>
        <v>-0.22539969162965037</v>
      </c>
      <c r="HL95">
        <f t="shared" si="108"/>
        <v>0.13530874280178584</v>
      </c>
      <c r="HN95">
        <f t="shared" si="127"/>
        <v>8.9926358232003522E-3</v>
      </c>
      <c r="HO95">
        <f t="shared" si="116"/>
        <v>6.5736127002420982E-3</v>
      </c>
      <c r="HP95">
        <f t="shared" ref="HP95:HP108" si="133">GV95/100</f>
        <v>7.918072893492549E-3</v>
      </c>
      <c r="HQ95">
        <f t="shared" si="128"/>
        <v>2.5756263041784278E-3</v>
      </c>
      <c r="HR95">
        <f t="shared" si="124"/>
        <v>1.1610543837812144E-3</v>
      </c>
      <c r="HS95">
        <f t="shared" si="125"/>
        <v>2.9203035549552475E-3</v>
      </c>
      <c r="HT95">
        <f t="shared" si="129"/>
        <v>1.0807294218258821E-3</v>
      </c>
      <c r="HU95">
        <f t="shared" si="109"/>
        <v>-3.0576650596966567E-3</v>
      </c>
      <c r="HV95">
        <f t="shared" si="130"/>
        <v>-1.6754658303546981E-2</v>
      </c>
    </row>
    <row r="96" spans="1:230" ht="15.75" x14ac:dyDescent="0.25">
      <c r="A96" t="s">
        <v>456</v>
      </c>
      <c r="B96">
        <v>1.3207100430000001</v>
      </c>
      <c r="C96">
        <v>124.66710110000001</v>
      </c>
      <c r="D96">
        <v>1859352.34676963</v>
      </c>
      <c r="E96">
        <v>1021706.9326040701</v>
      </c>
      <c r="F96">
        <v>393068.86354507599</v>
      </c>
      <c r="G96">
        <v>369850.61453657498</v>
      </c>
      <c r="H96">
        <v>1172702.13130612</v>
      </c>
      <c r="I96">
        <v>127771.04558208</v>
      </c>
      <c r="J96">
        <f t="shared" si="95"/>
        <v>9178.1524207123839</v>
      </c>
      <c r="K96">
        <f>1/'Bond Portfolio data'!AP168</f>
        <v>0.74181940109952471</v>
      </c>
      <c r="M96">
        <v>494411.3</v>
      </c>
      <c r="N96">
        <v>289766.7</v>
      </c>
      <c r="O96">
        <v>109884.6</v>
      </c>
      <c r="P96">
        <v>99520.8</v>
      </c>
      <c r="Q96">
        <v>72363.899999999994</v>
      </c>
      <c r="R96">
        <v>73903.34</v>
      </c>
      <c r="S96">
        <v>77996.100000000006</v>
      </c>
      <c r="T96">
        <f t="shared" si="96"/>
        <v>1.0553799056984434</v>
      </c>
      <c r="U96">
        <v>97.973600000000005</v>
      </c>
      <c r="V96">
        <v>99.781499999999994</v>
      </c>
      <c r="W96">
        <f t="shared" si="97"/>
        <v>105.53799056984434</v>
      </c>
      <c r="X96">
        <v>496143</v>
      </c>
      <c r="Y96">
        <v>289838.8</v>
      </c>
      <c r="Z96">
        <v>103446.3</v>
      </c>
      <c r="AA96">
        <v>99699.3</v>
      </c>
      <c r="AB96">
        <v>254907.3</v>
      </c>
      <c r="AC96">
        <v>23.61</v>
      </c>
      <c r="AD96">
        <v>6067</v>
      </c>
      <c r="AE96">
        <f t="shared" si="112"/>
        <v>1.779558588560733</v>
      </c>
      <c r="AF96">
        <f t="shared" si="113"/>
        <v>143241.87</v>
      </c>
      <c r="AG96">
        <f>'Bond Portfolio data'!AX168</f>
        <v>77.400000000000006</v>
      </c>
      <c r="AI96">
        <v>9.3595441996285995</v>
      </c>
      <c r="AJ96">
        <v>25402.235821063699</v>
      </c>
      <c r="AK96">
        <v>8.2396083245352898</v>
      </c>
      <c r="AL96">
        <v>8.1347716767471798</v>
      </c>
      <c r="AM96">
        <v>1.09362419928697</v>
      </c>
      <c r="AN96">
        <v>1.2313974279064801</v>
      </c>
      <c r="AO96">
        <f t="shared" si="126"/>
        <v>1.8344934913381541</v>
      </c>
      <c r="AP96">
        <v>763.80352359874905</v>
      </c>
      <c r="AQ96">
        <f>'Bond Portfolio data'!BG168/100</f>
        <v>6.3411</v>
      </c>
      <c r="AR96">
        <v>1685.4935577343399</v>
      </c>
      <c r="AS96">
        <f t="shared" si="117"/>
        <v>1541.1999467762892</v>
      </c>
      <c r="AU96">
        <v>102.4008</v>
      </c>
      <c r="AV96">
        <v>106.0436</v>
      </c>
      <c r="AW96">
        <v>1602838.61</v>
      </c>
      <c r="AX96">
        <v>1026514.15</v>
      </c>
      <c r="AY96">
        <v>257462.04</v>
      </c>
      <c r="AZ96">
        <v>338768.78</v>
      </c>
      <c r="BA96">
        <v>208890</v>
      </c>
      <c r="BB96">
        <v>929.5</v>
      </c>
      <c r="BC96">
        <f t="shared" si="92"/>
        <v>17.28720983158853</v>
      </c>
      <c r="BD96">
        <f>'Bond Portfolio data'!BP168</f>
        <v>0.63639999999999997</v>
      </c>
      <c r="BF96">
        <v>1808604</v>
      </c>
      <c r="BG96">
        <v>978924</v>
      </c>
      <c r="BH96">
        <v>351084</v>
      </c>
      <c r="BI96">
        <v>380500</v>
      </c>
      <c r="BJ96">
        <v>571316</v>
      </c>
      <c r="BK96">
        <v>583892</v>
      </c>
      <c r="BL96">
        <v>108.8</v>
      </c>
      <c r="BM96">
        <v>107.8</v>
      </c>
      <c r="BN96">
        <v>1661725</v>
      </c>
      <c r="BO96">
        <v>922540</v>
      </c>
      <c r="BP96">
        <v>391674</v>
      </c>
      <c r="BQ96">
        <v>336848</v>
      </c>
      <c r="BR96">
        <v>111.09399999999999</v>
      </c>
      <c r="BS96">
        <v>99.784999999999997</v>
      </c>
      <c r="BT96">
        <f>'Bond Portfolio data'!BX168</f>
        <v>1.0229999999999999</v>
      </c>
      <c r="BV96">
        <v>1482756</v>
      </c>
      <c r="BW96">
        <v>793332</v>
      </c>
      <c r="BX96">
        <v>406988</v>
      </c>
      <c r="BY96">
        <v>266216</v>
      </c>
      <c r="BZ96">
        <v>326216</v>
      </c>
      <c r="CA96">
        <v>319800</v>
      </c>
      <c r="CB96">
        <v>104.5671</v>
      </c>
      <c r="CC96">
        <v>100.4361</v>
      </c>
      <c r="CD96">
        <v>1417956.09</v>
      </c>
      <c r="CE96">
        <v>767818.12</v>
      </c>
      <c r="CF96">
        <v>405945.95</v>
      </c>
      <c r="CG96">
        <v>255844.22</v>
      </c>
      <c r="CH96">
        <v>176714</v>
      </c>
      <c r="CI96">
        <v>98.3</v>
      </c>
      <c r="CJ96">
        <f t="shared" si="114"/>
        <v>1797.7009155645983</v>
      </c>
      <c r="CK96">
        <f>1/'Bond Portfolio data'!CG168</f>
        <v>0.98833761612966986</v>
      </c>
      <c r="CM96">
        <v>2864460</v>
      </c>
      <c r="CN96">
        <v>1140268</v>
      </c>
      <c r="CO96">
        <v>619620</v>
      </c>
      <c r="CP96">
        <v>600476</v>
      </c>
      <c r="CQ96">
        <v>1180484</v>
      </c>
      <c r="CR96">
        <v>817080</v>
      </c>
      <c r="CS96">
        <v>108.5592</v>
      </c>
      <c r="CT96">
        <v>103.3272</v>
      </c>
      <c r="CU96">
        <v>2638648.9500000002</v>
      </c>
      <c r="CV96">
        <v>1126710.0900000001</v>
      </c>
      <c r="CW96">
        <v>581757.82999999996</v>
      </c>
      <c r="CX96">
        <v>558886.41</v>
      </c>
      <c r="CY96">
        <v>313840</v>
      </c>
      <c r="CZ96">
        <v>874731.95</v>
      </c>
      <c r="DA96">
        <f t="shared" si="131"/>
        <v>0.35878419669019751</v>
      </c>
      <c r="DB96">
        <v>105.4</v>
      </c>
      <c r="DC96">
        <v>2564.38</v>
      </c>
      <c r="DD96">
        <v>950000</v>
      </c>
      <c r="DE96">
        <f>'Bond Portfolio data'!CP168</f>
        <v>5.7595999999999998</v>
      </c>
      <c r="DG96">
        <v>101.505</v>
      </c>
      <c r="DH96">
        <f t="shared" si="98"/>
        <v>99.596440323774033</v>
      </c>
      <c r="DI96">
        <v>1505752</v>
      </c>
      <c r="DJ96">
        <v>1511853.23</v>
      </c>
      <c r="DK96">
        <v>3581581.43</v>
      </c>
      <c r="DL96">
        <v>1662727.3</v>
      </c>
      <c r="DM96">
        <v>810355.74</v>
      </c>
      <c r="DN96">
        <v>892742.49</v>
      </c>
      <c r="DO96">
        <v>427694.81</v>
      </c>
      <c r="DP96">
        <v>46380.41</v>
      </c>
      <c r="DQ96">
        <f t="shared" si="99"/>
        <v>9221.4538422579699</v>
      </c>
      <c r="DR96">
        <f>'Bond Portfolio data'!CY168</f>
        <v>6.7466999999999997</v>
      </c>
      <c r="DT96">
        <v>620329.38</v>
      </c>
      <c r="DU96">
        <v>335446.75</v>
      </c>
      <c r="DV96">
        <v>147683.35999999999</v>
      </c>
      <c r="DW96">
        <v>67233.38</v>
      </c>
      <c r="DX96">
        <v>404384.19</v>
      </c>
      <c r="DY96">
        <v>376064.08</v>
      </c>
      <c r="DZ96">
        <v>99.898099999999999</v>
      </c>
      <c r="EA96">
        <v>101.9134</v>
      </c>
      <c r="EB96">
        <v>620978.4</v>
      </c>
      <c r="EC96">
        <v>336686.17</v>
      </c>
      <c r="ED96">
        <v>148004.98000000001</v>
      </c>
      <c r="EE96">
        <v>66507.72</v>
      </c>
      <c r="EF96">
        <v>90024.76</v>
      </c>
      <c r="EG96">
        <v>4696.97</v>
      </c>
      <c r="EH96">
        <f t="shared" si="110"/>
        <v>19166.560569899317</v>
      </c>
      <c r="EI96">
        <f>'Bond Portfolio data'!DI168</f>
        <v>0.91239999999999999</v>
      </c>
      <c r="EK96">
        <v>1.4953749999999999</v>
      </c>
      <c r="EL96">
        <v>0.37</v>
      </c>
      <c r="EM96">
        <v>0.3</v>
      </c>
      <c r="EN96">
        <v>1.25</v>
      </c>
      <c r="EO96">
        <v>4.62</v>
      </c>
      <c r="EP96">
        <v>3.25</v>
      </c>
      <c r="EQ96">
        <v>3.09</v>
      </c>
      <c r="ER96">
        <v>0.06</v>
      </c>
      <c r="ES96" s="42">
        <v>1.42</v>
      </c>
      <c r="ET96" s="1">
        <f t="shared" si="93"/>
        <v>1.2743752778509414</v>
      </c>
      <c r="EV96">
        <v>4.1879445320000004</v>
      </c>
      <c r="EW96">
        <v>2.33</v>
      </c>
      <c r="EX96">
        <v>1.02</v>
      </c>
      <c r="EY96">
        <v>2.14</v>
      </c>
      <c r="EZ96">
        <v>4.09</v>
      </c>
      <c r="FA96">
        <v>6.56</v>
      </c>
      <c r="FB96">
        <v>2.4900000000000002</v>
      </c>
      <c r="FC96">
        <v>0.74</v>
      </c>
      <c r="FD96">
        <v>1.76</v>
      </c>
      <c r="FE96" s="1">
        <f t="shared" si="94"/>
        <v>3.1570305827689014</v>
      </c>
      <c r="GT96">
        <f t="shared" si="118"/>
        <v>5.3625348110201566E-2</v>
      </c>
      <c r="GU96">
        <f t="shared" si="115"/>
        <v>0.18909953267162841</v>
      </c>
      <c r="GV96">
        <f t="shared" si="132"/>
        <v>1.1834635816127215</v>
      </c>
      <c r="GW96">
        <f t="shared" si="119"/>
        <v>0.95709981242247821</v>
      </c>
      <c r="GX96">
        <f t="shared" si="120"/>
        <v>0.26290641607645887</v>
      </c>
      <c r="GY96">
        <f t="shared" si="121"/>
        <v>-8.3010902930891889E-2</v>
      </c>
      <c r="GZ96">
        <f t="shared" si="122"/>
        <v>-0.17307776012986026</v>
      </c>
      <c r="HA96">
        <f t="shared" si="100"/>
        <v>2.7238170053950186</v>
      </c>
      <c r="HB96">
        <f t="shared" si="123"/>
        <v>0.39244019735017283</v>
      </c>
      <c r="HD96">
        <f t="shared" si="101"/>
        <v>-0.1224995262027882</v>
      </c>
      <c r="HE96">
        <f t="shared" si="102"/>
        <v>1.005876082423578E-2</v>
      </c>
      <c r="HF96">
        <f t="shared" si="103"/>
        <v>1.1830503860083581</v>
      </c>
      <c r="HG96">
        <f t="shared" si="104"/>
        <v>1.0260575648477184</v>
      </c>
      <c r="HH96">
        <f t="shared" si="105"/>
        <v>0.28791543228503669</v>
      </c>
      <c r="HI96">
        <f t="shared" si="106"/>
        <v>-0.23796358419318045</v>
      </c>
      <c r="HJ96">
        <f t="shared" si="111"/>
        <v>-0.35219072846896771</v>
      </c>
      <c r="HK96">
        <f t="shared" si="107"/>
        <v>3.0415894348936114</v>
      </c>
      <c r="HL96">
        <f t="shared" si="108"/>
        <v>0.15925310656812169</v>
      </c>
      <c r="HN96">
        <f t="shared" si="127"/>
        <v>5.3625348110201564E-4</v>
      </c>
      <c r="HO96">
        <f t="shared" si="116"/>
        <v>1.8909953267162842E-3</v>
      </c>
      <c r="HP96">
        <f t="shared" si="133"/>
        <v>1.1834635816127214E-2</v>
      </c>
      <c r="HQ96">
        <f t="shared" si="128"/>
        <v>9.5709981242247822E-3</v>
      </c>
      <c r="HR96">
        <f t="shared" si="124"/>
        <v>2.8791543228503668E-3</v>
      </c>
      <c r="HS96">
        <f t="shared" si="125"/>
        <v>-2.3796358419318044E-3</v>
      </c>
      <c r="HT96">
        <f t="shared" si="129"/>
        <v>-1.7307776012986027E-3</v>
      </c>
      <c r="HU96">
        <f t="shared" si="109"/>
        <v>2.7238170053950187E-2</v>
      </c>
      <c r="HV96">
        <f t="shared" si="130"/>
        <v>0.39244019735017283</v>
      </c>
    </row>
    <row r="97" spans="1:230" ht="15.75" x14ac:dyDescent="0.25">
      <c r="A97" t="s">
        <v>457</v>
      </c>
      <c r="B97">
        <v>1.3234931089999999</v>
      </c>
      <c r="C97">
        <v>126.795337</v>
      </c>
      <c r="D97">
        <v>1856010.3531603899</v>
      </c>
      <c r="E97">
        <v>1019099.09900063</v>
      </c>
      <c r="F97">
        <v>388205.17627585999</v>
      </c>
      <c r="G97">
        <v>369049.79296915198</v>
      </c>
      <c r="H97">
        <v>1175115.91685662</v>
      </c>
      <c r="I97">
        <v>127615.85402344</v>
      </c>
      <c r="J97">
        <f t="shared" si="95"/>
        <v>9208.2282867517315</v>
      </c>
      <c r="K97">
        <f>1/'Bond Portfolio data'!AP169</f>
        <v>0.76277708831204294</v>
      </c>
      <c r="M97">
        <v>500246.8</v>
      </c>
      <c r="N97">
        <v>290903.09999999998</v>
      </c>
      <c r="O97">
        <v>111315.3</v>
      </c>
      <c r="P97">
        <v>100806.8</v>
      </c>
      <c r="Q97">
        <v>74379.600000000006</v>
      </c>
      <c r="R97">
        <v>75229.56</v>
      </c>
      <c r="S97">
        <v>79504.2</v>
      </c>
      <c r="T97">
        <f t="shared" si="96"/>
        <v>1.0568212814218241</v>
      </c>
      <c r="U97">
        <v>98.093599999999995</v>
      </c>
      <c r="V97">
        <v>99.967100000000002</v>
      </c>
      <c r="W97">
        <f t="shared" si="97"/>
        <v>105.68212814218241</v>
      </c>
      <c r="X97">
        <v>501537.9</v>
      </c>
      <c r="Y97">
        <v>290998.09999999998</v>
      </c>
      <c r="Z97">
        <v>102748.4</v>
      </c>
      <c r="AA97">
        <v>100863.2</v>
      </c>
      <c r="AB97">
        <v>254895.9</v>
      </c>
      <c r="AC97">
        <v>23.69</v>
      </c>
      <c r="AD97">
        <v>6051</v>
      </c>
      <c r="AE97">
        <f t="shared" si="112"/>
        <v>1.7781591801054482</v>
      </c>
      <c r="AF97">
        <f t="shared" si="113"/>
        <v>143348.19</v>
      </c>
      <c r="AG97">
        <f>'Bond Portfolio data'!AX169</f>
        <v>79.27</v>
      </c>
      <c r="AI97">
        <v>9.3809936006074093</v>
      </c>
      <c r="AJ97">
        <v>26265.080160661699</v>
      </c>
      <c r="AK97">
        <v>8.2636106239485194</v>
      </c>
      <c r="AL97">
        <v>8.1811718014177508</v>
      </c>
      <c r="AM97">
        <v>1.0975334988354399</v>
      </c>
      <c r="AN97">
        <v>1.2371763915619101</v>
      </c>
      <c r="AO97">
        <f t="shared" si="126"/>
        <v>0.7280856342758556</v>
      </c>
      <c r="AP97">
        <v>764.571754403868</v>
      </c>
      <c r="AQ97">
        <f>'Bond Portfolio data'!BG169/100</f>
        <v>6.3082000000000003</v>
      </c>
      <c r="AR97">
        <v>1816.3577332459899</v>
      </c>
      <c r="AS97">
        <f t="shared" si="117"/>
        <v>1654.9451430623967</v>
      </c>
      <c r="AU97">
        <v>102.5322</v>
      </c>
      <c r="AV97">
        <v>107.4111</v>
      </c>
      <c r="AW97">
        <v>1609921.24</v>
      </c>
      <c r="AX97">
        <v>1031151.97</v>
      </c>
      <c r="AY97">
        <v>259994.43</v>
      </c>
      <c r="AZ97">
        <v>348587.93</v>
      </c>
      <c r="BA97">
        <v>210916</v>
      </c>
      <c r="BB97">
        <v>935.5</v>
      </c>
      <c r="BC97">
        <f t="shared" si="92"/>
        <v>17.342926448217735</v>
      </c>
      <c r="BD97">
        <f>'Bond Portfolio data'!BP169</f>
        <v>0.63649999999999995</v>
      </c>
      <c r="BF97">
        <v>1810720</v>
      </c>
      <c r="BG97">
        <v>986724</v>
      </c>
      <c r="BH97">
        <v>363548</v>
      </c>
      <c r="BI97">
        <v>380448</v>
      </c>
      <c r="BJ97">
        <v>558576</v>
      </c>
      <c r="BK97">
        <v>585408</v>
      </c>
      <c r="BL97">
        <v>108.9</v>
      </c>
      <c r="BM97">
        <v>106</v>
      </c>
      <c r="BN97">
        <v>1662255</v>
      </c>
      <c r="BO97">
        <v>927931</v>
      </c>
      <c r="BP97">
        <v>402640</v>
      </c>
      <c r="BQ97">
        <v>337083</v>
      </c>
      <c r="BR97">
        <v>112.06</v>
      </c>
      <c r="BS97">
        <v>100.15900000000001</v>
      </c>
      <c r="BT97">
        <f>'Bond Portfolio data'!BX169</f>
        <v>1.0011000000000001</v>
      </c>
      <c r="BV97">
        <v>1490840</v>
      </c>
      <c r="BW97">
        <v>806628</v>
      </c>
      <c r="BX97">
        <v>423760</v>
      </c>
      <c r="BY97">
        <v>272780</v>
      </c>
      <c r="BZ97">
        <v>297144</v>
      </c>
      <c r="CA97">
        <v>318424</v>
      </c>
      <c r="CB97">
        <v>104.0167</v>
      </c>
      <c r="CC97">
        <v>98.640199999999993</v>
      </c>
      <c r="CD97">
        <v>1433446.21</v>
      </c>
      <c r="CE97">
        <v>777563.38</v>
      </c>
      <c r="CF97">
        <v>422444.61</v>
      </c>
      <c r="CG97">
        <v>258946.79</v>
      </c>
      <c r="CH97">
        <v>181021</v>
      </c>
      <c r="CI97">
        <v>98.2</v>
      </c>
      <c r="CJ97">
        <f t="shared" si="114"/>
        <v>1843.3910386965376</v>
      </c>
      <c r="CK97">
        <f>1/'Bond Portfolio data'!CG169</f>
        <v>0.94768764215314638</v>
      </c>
      <c r="CM97">
        <v>2990552</v>
      </c>
      <c r="CN97">
        <v>1158064</v>
      </c>
      <c r="CO97">
        <v>624160</v>
      </c>
      <c r="CP97">
        <v>605948</v>
      </c>
      <c r="CQ97">
        <v>1249016</v>
      </c>
      <c r="CR97">
        <v>807860</v>
      </c>
      <c r="CS97">
        <v>110.9353</v>
      </c>
      <c r="CT97">
        <v>102.88809999999999</v>
      </c>
      <c r="CU97">
        <v>2695783.41</v>
      </c>
      <c r="CV97">
        <v>1139797.24</v>
      </c>
      <c r="CW97">
        <v>586350.16</v>
      </c>
      <c r="CX97">
        <v>565229.99</v>
      </c>
      <c r="CY97">
        <v>322485</v>
      </c>
      <c r="CZ97">
        <v>893287.13</v>
      </c>
      <c r="DA97">
        <f t="shared" si="131"/>
        <v>0.36100934309889809</v>
      </c>
      <c r="DB97">
        <v>108.6</v>
      </c>
      <c r="DC97">
        <v>2585.3000000000002</v>
      </c>
      <c r="DD97">
        <v>956000</v>
      </c>
      <c r="DE97">
        <f>'Bond Portfolio data'!CP169</f>
        <v>5.7885</v>
      </c>
      <c r="DG97">
        <v>101.6151</v>
      </c>
      <c r="DH97">
        <f t="shared" si="98"/>
        <v>100.41989110998597</v>
      </c>
      <c r="DI97">
        <v>1555312</v>
      </c>
      <c r="DJ97">
        <v>1548808.69</v>
      </c>
      <c r="DK97">
        <v>3595186.15</v>
      </c>
      <c r="DL97">
        <v>1672065.95</v>
      </c>
      <c r="DM97">
        <v>847221.46</v>
      </c>
      <c r="DN97">
        <v>897568.81</v>
      </c>
      <c r="DO97">
        <v>432756.91</v>
      </c>
      <c r="DP97">
        <v>46437.97</v>
      </c>
      <c r="DQ97">
        <f t="shared" si="99"/>
        <v>9319.0316028026191</v>
      </c>
      <c r="DR97">
        <f>'Bond Portfolio data'!CY169</f>
        <v>6.7477999999999998</v>
      </c>
      <c r="DT97">
        <v>620340.78</v>
      </c>
      <c r="DU97">
        <v>337882.91</v>
      </c>
      <c r="DV97">
        <v>147609.22</v>
      </c>
      <c r="DW97">
        <v>67906.55</v>
      </c>
      <c r="DX97">
        <v>409482.43</v>
      </c>
      <c r="DY97">
        <v>354150.71</v>
      </c>
      <c r="DZ97">
        <v>100.0565</v>
      </c>
      <c r="EA97">
        <v>102.9289</v>
      </c>
      <c r="EB97">
        <v>620038.51</v>
      </c>
      <c r="EC97">
        <v>339787.44</v>
      </c>
      <c r="ED97">
        <v>147926.82999999999</v>
      </c>
      <c r="EE97">
        <v>66768.87</v>
      </c>
      <c r="EF97">
        <v>90556.5</v>
      </c>
      <c r="EG97">
        <v>4700.93</v>
      </c>
      <c r="EH97">
        <f t="shared" si="110"/>
        <v>19263.528706021996</v>
      </c>
      <c r="EI97">
        <f>'Bond Portfolio data'!DI169</f>
        <v>0.92100000000000004</v>
      </c>
      <c r="EK97">
        <v>1.042907692</v>
      </c>
      <c r="EL97">
        <v>0.4</v>
      </c>
      <c r="EM97">
        <v>0.3</v>
      </c>
      <c r="EN97">
        <v>1.25</v>
      </c>
      <c r="EO97">
        <v>4.41</v>
      </c>
      <c r="EP97">
        <v>3.25</v>
      </c>
      <c r="EQ97">
        <v>2.6</v>
      </c>
      <c r="ER97">
        <v>0.03</v>
      </c>
      <c r="ES97" s="42">
        <v>1.55</v>
      </c>
      <c r="ET97" s="1">
        <f t="shared" si="93"/>
        <v>1.0626196213714694</v>
      </c>
      <c r="EV97">
        <v>3.6423174010000001</v>
      </c>
      <c r="EW97">
        <v>2.2200000000000002</v>
      </c>
      <c r="EX97">
        <v>0.96</v>
      </c>
      <c r="EY97">
        <v>2.04</v>
      </c>
      <c r="EZ97">
        <v>3.97</v>
      </c>
      <c r="FA97">
        <v>6.56</v>
      </c>
      <c r="FB97">
        <v>2.37</v>
      </c>
      <c r="FC97">
        <v>0.85</v>
      </c>
      <c r="FD97">
        <v>1.85</v>
      </c>
      <c r="FE97" s="1">
        <f t="shared" si="94"/>
        <v>2.8779274280930309</v>
      </c>
      <c r="GT97">
        <f t="shared" si="118"/>
        <v>0.45541231308577729</v>
      </c>
      <c r="GU97">
        <f t="shared" si="115"/>
        <v>0.30904752450423201</v>
      </c>
      <c r="GV97">
        <f t="shared" si="132"/>
        <v>2.1137374205956169E-2</v>
      </c>
      <c r="GW97">
        <f t="shared" si="119"/>
        <v>6.1298673546966338E-2</v>
      </c>
      <c r="GX97">
        <f t="shared" si="120"/>
        <v>0.18466441137916068</v>
      </c>
      <c r="GY97">
        <f t="shared" si="121"/>
        <v>0.88671319156996575</v>
      </c>
      <c r="GZ97">
        <f t="shared" si="122"/>
        <v>0.55054272521569925</v>
      </c>
      <c r="HA97">
        <f t="shared" si="100"/>
        <v>1.6471826036830146</v>
      </c>
      <c r="HB97">
        <f t="shared" si="123"/>
        <v>1.0749917009452099</v>
      </c>
      <c r="HD97">
        <f t="shared" si="101"/>
        <v>0.31888232071465245</v>
      </c>
      <c r="HE97">
        <f t="shared" si="102"/>
        <v>0.14005999912328645</v>
      </c>
      <c r="HF97">
        <f t="shared" si="103"/>
        <v>-0.35211187736914368</v>
      </c>
      <c r="HG97">
        <f t="shared" si="104"/>
        <v>5.8128481060998057E-2</v>
      </c>
      <c r="HH97">
        <f t="shared" si="105"/>
        <v>0.17075215746713701</v>
      </c>
      <c r="HI97">
        <f t="shared" si="106"/>
        <v>0.8995318142538421</v>
      </c>
      <c r="HJ97">
        <f t="shared" si="111"/>
        <v>0.32510277139744287</v>
      </c>
      <c r="HK97">
        <f t="shared" si="107"/>
        <v>1.8223268676319071</v>
      </c>
      <c r="HL97">
        <f t="shared" si="108"/>
        <v>0.58644422213165792</v>
      </c>
      <c r="HN97">
        <f t="shared" si="127"/>
        <v>4.5541231308577727E-3</v>
      </c>
      <c r="HO97">
        <f t="shared" si="116"/>
        <v>3.0904752450423203E-3</v>
      </c>
      <c r="HP97">
        <f t="shared" si="133"/>
        <v>2.1137374205956169E-4</v>
      </c>
      <c r="HQ97">
        <f t="shared" si="128"/>
        <v>6.129867354696634E-4</v>
      </c>
      <c r="HR97">
        <f t="shared" si="124"/>
        <v>1.7075215746713702E-3</v>
      </c>
      <c r="HS97">
        <f t="shared" si="125"/>
        <v>8.9953181425384207E-3</v>
      </c>
      <c r="HT97">
        <f t="shared" si="129"/>
        <v>5.5054272521569926E-3</v>
      </c>
      <c r="HU97">
        <f t="shared" si="109"/>
        <v>1.6471826036830145E-2</v>
      </c>
      <c r="HV97">
        <f t="shared" si="130"/>
        <v>1.0749917009452099</v>
      </c>
    </row>
    <row r="98" spans="1:230" ht="15.75" x14ac:dyDescent="0.25">
      <c r="A98" t="s">
        <v>458</v>
      </c>
      <c r="B98">
        <v>1.3279947759999999</v>
      </c>
      <c r="C98">
        <v>126.8509172</v>
      </c>
      <c r="D98">
        <v>1850246.75071886</v>
      </c>
      <c r="E98">
        <v>1014830.52704152</v>
      </c>
      <c r="F98">
        <v>386089.834871453</v>
      </c>
      <c r="G98">
        <v>368697.47481193999</v>
      </c>
      <c r="H98">
        <v>1178995.36563109</v>
      </c>
      <c r="I98">
        <v>127450.74343046</v>
      </c>
      <c r="J98">
        <f t="shared" si="95"/>
        <v>9250.5962217033011</v>
      </c>
      <c r="K98">
        <f>1/'Bond Portfolio data'!AP170</f>
        <v>0.77968757918701981</v>
      </c>
      <c r="M98">
        <v>495195</v>
      </c>
      <c r="N98">
        <v>291486.40000000002</v>
      </c>
      <c r="O98">
        <v>111611.6</v>
      </c>
      <c r="P98">
        <v>99593.9</v>
      </c>
      <c r="Q98">
        <v>73419.8</v>
      </c>
      <c r="R98">
        <v>76761.710000000006</v>
      </c>
      <c r="S98">
        <v>81053.399999999994</v>
      </c>
      <c r="T98">
        <f t="shared" si="96"/>
        <v>1.0559092547573521</v>
      </c>
      <c r="U98">
        <v>97.479299999999995</v>
      </c>
      <c r="V98">
        <v>99.828100000000006</v>
      </c>
      <c r="W98">
        <f t="shared" si="97"/>
        <v>105.5909254757352</v>
      </c>
      <c r="X98">
        <v>499574.6</v>
      </c>
      <c r="Y98">
        <v>292860.7</v>
      </c>
      <c r="Z98">
        <v>103673.8</v>
      </c>
      <c r="AA98">
        <v>100513.60000000001</v>
      </c>
      <c r="AB98">
        <v>253379.6</v>
      </c>
      <c r="AC98">
        <v>23.8</v>
      </c>
      <c r="AD98">
        <v>6049</v>
      </c>
      <c r="AE98">
        <f t="shared" si="112"/>
        <v>1.7599936651797436</v>
      </c>
      <c r="AF98">
        <f t="shared" si="113"/>
        <v>143966.20000000001</v>
      </c>
      <c r="AG98">
        <f>'Bond Portfolio data'!AX170</f>
        <v>80.180000000000007</v>
      </c>
      <c r="AI98">
        <v>9.3998474517486894</v>
      </c>
      <c r="AJ98">
        <v>27199.2088280221</v>
      </c>
      <c r="AK98">
        <v>8.2789556649156104</v>
      </c>
      <c r="AL98">
        <v>8.2139999464720308</v>
      </c>
      <c r="AM98">
        <v>1.1069950950357701</v>
      </c>
      <c r="AN98">
        <v>1.2443287755922601</v>
      </c>
      <c r="AO98">
        <f t="shared" si="126"/>
        <v>-8.1371727469930002E-2</v>
      </c>
      <c r="AP98">
        <v>765.30300803143098</v>
      </c>
      <c r="AQ98">
        <f>'Bond Portfolio data'!BG170/100</f>
        <v>6.3069000000000006</v>
      </c>
      <c r="AR98">
        <v>1771.4327329683899</v>
      </c>
      <c r="AS98">
        <f t="shared" si="117"/>
        <v>1600.2173278926318</v>
      </c>
      <c r="AU98">
        <v>102.8954</v>
      </c>
      <c r="AV98">
        <v>106.0514</v>
      </c>
      <c r="AW98">
        <v>1608534.27</v>
      </c>
      <c r="AX98">
        <v>1036489.91</v>
      </c>
      <c r="AY98">
        <v>253412.48000000001</v>
      </c>
      <c r="AZ98">
        <v>341937.65</v>
      </c>
      <c r="BA98">
        <v>210933</v>
      </c>
      <c r="BB98">
        <v>940.8</v>
      </c>
      <c r="BC98">
        <f t="shared" si="92"/>
        <v>17.246614992150707</v>
      </c>
      <c r="BD98">
        <f>'Bond Portfolio data'!BP170</f>
        <v>0.63190000000000002</v>
      </c>
      <c r="BF98">
        <v>1814628</v>
      </c>
      <c r="BG98">
        <v>990216</v>
      </c>
      <c r="BH98">
        <v>368776</v>
      </c>
      <c r="BI98">
        <v>382104</v>
      </c>
      <c r="BJ98">
        <v>550644</v>
      </c>
      <c r="BK98">
        <v>590480</v>
      </c>
      <c r="BL98">
        <v>108.8</v>
      </c>
      <c r="BM98">
        <v>107.1</v>
      </c>
      <c r="BN98">
        <v>1667742</v>
      </c>
      <c r="BO98">
        <v>929034</v>
      </c>
      <c r="BP98">
        <v>406778</v>
      </c>
      <c r="BQ98">
        <v>336304</v>
      </c>
      <c r="BR98">
        <v>112.524</v>
      </c>
      <c r="BS98">
        <v>101.327</v>
      </c>
      <c r="BT98">
        <f>'Bond Portfolio data'!BX170</f>
        <v>1.0101</v>
      </c>
      <c r="BV98">
        <v>1510056</v>
      </c>
      <c r="BW98">
        <v>817372</v>
      </c>
      <c r="BX98">
        <v>432772</v>
      </c>
      <c r="BY98">
        <v>277264</v>
      </c>
      <c r="BZ98">
        <v>314564</v>
      </c>
      <c r="CA98">
        <v>325904</v>
      </c>
      <c r="CB98">
        <v>104.76430000000001</v>
      </c>
      <c r="CC98">
        <v>101.04219999999999</v>
      </c>
      <c r="CD98">
        <v>1441212.16</v>
      </c>
      <c r="CE98">
        <v>780232.03</v>
      </c>
      <c r="CF98">
        <v>428479.31</v>
      </c>
      <c r="CG98">
        <v>261678.95</v>
      </c>
      <c r="CH98">
        <v>182815</v>
      </c>
      <c r="CI98">
        <v>98.1</v>
      </c>
      <c r="CJ98">
        <f t="shared" si="114"/>
        <v>1863.5575942915393</v>
      </c>
      <c r="CK98">
        <f>1/'Bond Portfolio data'!CG170</f>
        <v>0.98911968348170143</v>
      </c>
      <c r="CM98">
        <v>2968096</v>
      </c>
      <c r="CN98">
        <v>1167268</v>
      </c>
      <c r="CO98">
        <v>635176</v>
      </c>
      <c r="CP98">
        <v>617192</v>
      </c>
      <c r="CQ98">
        <v>1234280</v>
      </c>
      <c r="CR98">
        <v>829832</v>
      </c>
      <c r="CS98">
        <v>109.8419</v>
      </c>
      <c r="CT98">
        <v>103.4996</v>
      </c>
      <c r="CU98">
        <v>2702142.64</v>
      </c>
      <c r="CV98">
        <v>1151158.44</v>
      </c>
      <c r="CW98">
        <v>593659.17000000004</v>
      </c>
      <c r="CX98">
        <v>569376</v>
      </c>
      <c r="CY98">
        <v>326087</v>
      </c>
      <c r="CZ98">
        <v>879240.59</v>
      </c>
      <c r="DA98">
        <f t="shared" si="131"/>
        <v>0.370873460243686</v>
      </c>
      <c r="DB98">
        <v>108.4</v>
      </c>
      <c r="DC98">
        <v>2594.7399999999998</v>
      </c>
      <c r="DD98">
        <v>957000</v>
      </c>
      <c r="DE98">
        <f>'Bond Portfolio data'!CP170</f>
        <v>5.8928000000000003</v>
      </c>
      <c r="DG98">
        <v>102.47450000000001</v>
      </c>
      <c r="DH98">
        <f t="shared" si="98"/>
        <v>100.10746071326473</v>
      </c>
      <c r="DI98">
        <v>1563300</v>
      </c>
      <c r="DJ98">
        <v>1561621.87</v>
      </c>
      <c r="DK98">
        <v>3621411.57</v>
      </c>
      <c r="DL98">
        <v>1675518.92</v>
      </c>
      <c r="DM98">
        <v>826807.49</v>
      </c>
      <c r="DN98">
        <v>901879.53</v>
      </c>
      <c r="DO98">
        <v>438731.9</v>
      </c>
      <c r="DP98">
        <v>46548.79</v>
      </c>
      <c r="DQ98">
        <f t="shared" si="99"/>
        <v>9425.2052523814255</v>
      </c>
      <c r="DR98">
        <f>'Bond Portfolio data'!CY170</f>
        <v>6.9519000000000002</v>
      </c>
      <c r="DT98">
        <v>621025.56999999995</v>
      </c>
      <c r="DU98">
        <v>337520.47</v>
      </c>
      <c r="DV98">
        <v>148054.10999999999</v>
      </c>
      <c r="DW98">
        <v>68618.259999999995</v>
      </c>
      <c r="DX98">
        <v>407677.56</v>
      </c>
      <c r="DY98">
        <v>340854.26</v>
      </c>
      <c r="DZ98">
        <v>99.875100000000003</v>
      </c>
      <c r="EA98">
        <v>101.6009</v>
      </c>
      <c r="EB98">
        <v>621755.65</v>
      </c>
      <c r="EC98">
        <v>340798.84</v>
      </c>
      <c r="ED98">
        <v>148663.54999999999</v>
      </c>
      <c r="EE98">
        <v>67216.990000000005</v>
      </c>
      <c r="EF98">
        <v>91013.04</v>
      </c>
      <c r="EG98">
        <v>4711.37</v>
      </c>
      <c r="EH98">
        <f t="shared" si="110"/>
        <v>19317.74409566644</v>
      </c>
      <c r="EI98">
        <f>'Bond Portfolio data'!DI170</f>
        <v>0.93659999999999999</v>
      </c>
      <c r="EK98">
        <v>0.69429032300000004</v>
      </c>
      <c r="EL98">
        <v>0.36</v>
      </c>
      <c r="EM98">
        <v>0.3</v>
      </c>
      <c r="EN98">
        <v>1.25</v>
      </c>
      <c r="EO98">
        <v>3.78</v>
      </c>
      <c r="EP98">
        <v>3.25</v>
      </c>
      <c r="EQ98">
        <v>2.33</v>
      </c>
      <c r="ER98">
        <v>0.01</v>
      </c>
      <c r="ES98" s="42">
        <v>1.35</v>
      </c>
      <c r="ET98" s="1">
        <f t="shared" si="93"/>
        <v>0.87677629067674601</v>
      </c>
      <c r="EV98">
        <v>3.4401743260000002</v>
      </c>
      <c r="EW98">
        <v>1.97</v>
      </c>
      <c r="EX98">
        <v>0.85</v>
      </c>
      <c r="EY98">
        <v>1.91</v>
      </c>
      <c r="EZ98">
        <v>3.38</v>
      </c>
      <c r="FA98">
        <v>6.31</v>
      </c>
      <c r="FB98">
        <v>2.11</v>
      </c>
      <c r="FC98">
        <v>0.68</v>
      </c>
      <c r="FD98">
        <v>1.59</v>
      </c>
      <c r="FE98" s="1">
        <f t="shared" si="94"/>
        <v>2.6827230115253284</v>
      </c>
      <c r="GT98">
        <f t="shared" si="118"/>
        <v>-5.8886907117872304E-2</v>
      </c>
      <c r="GU98">
        <f t="shared" si="115"/>
        <v>0.17206773499768524</v>
      </c>
      <c r="GV98">
        <f t="shared" si="132"/>
        <v>3.9094024332892233E-2</v>
      </c>
      <c r="GW98">
        <f t="shared" si="119"/>
        <v>0.17507912530730457</v>
      </c>
      <c r="GX98">
        <f t="shared" si="120"/>
        <v>0.10830701189903193</v>
      </c>
      <c r="GY98">
        <f t="shared" si="121"/>
        <v>-4.5233645372818043E-2</v>
      </c>
      <c r="GZ98">
        <f t="shared" si="122"/>
        <v>0.25581866246647122</v>
      </c>
      <c r="HA98">
        <f t="shared" si="100"/>
        <v>1.4699632271811525</v>
      </c>
      <c r="HB98">
        <f t="shared" si="123"/>
        <v>-0.52590811304607699</v>
      </c>
      <c r="HD98">
        <f t="shared" si="101"/>
        <v>-0.21600266846669758</v>
      </c>
      <c r="HE98">
        <f t="shared" si="102"/>
        <v>6.1969855729514203E-2</v>
      </c>
      <c r="HF98">
        <f t="shared" si="103"/>
        <v>-0.22302959181803081</v>
      </c>
      <c r="HG98">
        <f t="shared" si="104"/>
        <v>0.18150207769661508</v>
      </c>
      <c r="HH98">
        <f t="shared" si="105"/>
        <v>4.7693667007996203E-2</v>
      </c>
      <c r="HI98">
        <f t="shared" si="106"/>
        <v>-4.2313342956114164E-2</v>
      </c>
      <c r="HJ98">
        <f t="shared" si="111"/>
        <v>-5.9185857478413666E-3</v>
      </c>
      <c r="HK98">
        <f t="shared" si="107"/>
        <v>1.590415807696073</v>
      </c>
      <c r="HL98">
        <f t="shared" si="108"/>
        <v>-0.29665680501437852</v>
      </c>
      <c r="HN98">
        <f t="shared" si="127"/>
        <v>-5.8886907117872307E-4</v>
      </c>
      <c r="HO98">
        <f t="shared" si="116"/>
        <v>1.7206773499768525E-3</v>
      </c>
      <c r="HP98">
        <f t="shared" si="133"/>
        <v>3.9094024332892233E-4</v>
      </c>
      <c r="HQ98">
        <f t="shared" si="128"/>
        <v>1.7507912530730458E-3</v>
      </c>
      <c r="HR98">
        <f t="shared" si="124"/>
        <v>4.7693667007996202E-4</v>
      </c>
      <c r="HS98">
        <f t="shared" si="125"/>
        <v>-4.2313342956114166E-4</v>
      </c>
      <c r="HT98">
        <f t="shared" si="129"/>
        <v>2.5581866246647124E-3</v>
      </c>
      <c r="HU98">
        <f t="shared" si="109"/>
        <v>1.4699632271811525E-2</v>
      </c>
      <c r="HV98">
        <f t="shared" si="130"/>
        <v>-0.52590811304607699</v>
      </c>
    </row>
    <row r="99" spans="1:230" ht="15.75" x14ac:dyDescent="0.25">
      <c r="A99" t="s">
        <v>459</v>
      </c>
      <c r="B99">
        <v>1.331403611</v>
      </c>
      <c r="C99">
        <v>127.3208999</v>
      </c>
      <c r="D99">
        <v>1847888.50710295</v>
      </c>
      <c r="E99">
        <v>1012456.02371761</v>
      </c>
      <c r="F99">
        <v>380705.97562706302</v>
      </c>
      <c r="G99">
        <v>368337.70602928702</v>
      </c>
      <c r="H99">
        <v>1179704.0328194001</v>
      </c>
      <c r="I99">
        <v>127165.42454697</v>
      </c>
      <c r="J99">
        <f t="shared" si="95"/>
        <v>9276.9244236169161</v>
      </c>
      <c r="K99">
        <f>1/'Bond Portfolio data'!AP171</f>
        <v>0.79906030508122439</v>
      </c>
      <c r="M99">
        <v>492516.4</v>
      </c>
      <c r="N99">
        <v>288848.8</v>
      </c>
      <c r="O99">
        <v>110335.5</v>
      </c>
      <c r="P99">
        <v>100174.1</v>
      </c>
      <c r="Q99">
        <v>70804</v>
      </c>
      <c r="R99">
        <v>76557.570000000007</v>
      </c>
      <c r="S99">
        <v>79079.3</v>
      </c>
      <c r="T99">
        <f t="shared" si="96"/>
        <v>1.032939002635533</v>
      </c>
      <c r="U99">
        <v>97.378699999999995</v>
      </c>
      <c r="V99">
        <v>97.593599999999995</v>
      </c>
      <c r="W99">
        <f t="shared" si="97"/>
        <v>103.2939002635533</v>
      </c>
      <c r="X99">
        <v>497347.6</v>
      </c>
      <c r="Y99">
        <v>292281.5</v>
      </c>
      <c r="Z99">
        <v>102459.5</v>
      </c>
      <c r="AA99">
        <v>100866.6</v>
      </c>
      <c r="AB99">
        <v>253340.9</v>
      </c>
      <c r="AC99">
        <v>23.69</v>
      </c>
      <c r="AD99">
        <v>6061</v>
      </c>
      <c r="AE99">
        <f t="shared" si="112"/>
        <v>1.7643955928850272</v>
      </c>
      <c r="AF99">
        <f t="shared" si="113"/>
        <v>143585.09</v>
      </c>
      <c r="AG99">
        <f>'Bond Portfolio data'!AX171</f>
        <v>78.599999999999994</v>
      </c>
      <c r="AI99">
        <v>9.4201072384565308</v>
      </c>
      <c r="AJ99">
        <v>27845.926223120499</v>
      </c>
      <c r="AK99">
        <v>8.2983368640306008</v>
      </c>
      <c r="AL99">
        <v>8.2397466057045801</v>
      </c>
      <c r="AM99">
        <v>1.1093813219833</v>
      </c>
      <c r="AN99">
        <v>1.24828096424743</v>
      </c>
      <c r="AO99">
        <f t="shared" si="126"/>
        <v>0.55461303580803945</v>
      </c>
      <c r="AP99">
        <v>766.00782404608503</v>
      </c>
      <c r="AQ99">
        <f>'Bond Portfolio data'!BG171/100</f>
        <v>6.3345000000000002</v>
      </c>
      <c r="AR99">
        <v>1852.36826258629</v>
      </c>
      <c r="AS99">
        <f t="shared" si="117"/>
        <v>1669.7308904342403</v>
      </c>
      <c r="AU99">
        <v>104.1641</v>
      </c>
      <c r="AV99">
        <v>105.6061</v>
      </c>
      <c r="AW99">
        <v>1626917.29</v>
      </c>
      <c r="AX99">
        <v>1039290.38</v>
      </c>
      <c r="AY99">
        <v>250061.13</v>
      </c>
      <c r="AZ99">
        <v>343888.03</v>
      </c>
      <c r="BA99">
        <v>215008</v>
      </c>
      <c r="BB99">
        <v>950.5</v>
      </c>
      <c r="BC99">
        <f t="shared" si="92"/>
        <v>17.400396552421803</v>
      </c>
      <c r="BD99">
        <f>'Bond Portfolio data'!BP171</f>
        <v>0.63270000000000004</v>
      </c>
      <c r="BF99">
        <v>1826288</v>
      </c>
      <c r="BG99">
        <v>997436</v>
      </c>
      <c r="BH99">
        <v>369020</v>
      </c>
      <c r="BI99">
        <v>387244</v>
      </c>
      <c r="BJ99">
        <v>542720</v>
      </c>
      <c r="BK99">
        <v>586840</v>
      </c>
      <c r="BL99">
        <v>109.3</v>
      </c>
      <c r="BM99">
        <v>105.2</v>
      </c>
      <c r="BN99">
        <v>1671031</v>
      </c>
      <c r="BO99">
        <v>934639</v>
      </c>
      <c r="BP99">
        <v>406120</v>
      </c>
      <c r="BQ99">
        <v>338602</v>
      </c>
      <c r="BR99">
        <v>113.836</v>
      </c>
      <c r="BS99">
        <v>101.60299999999999</v>
      </c>
      <c r="BT99">
        <f>'Bond Portfolio data'!BX171</f>
        <v>0.99490000000000001</v>
      </c>
      <c r="BV99">
        <v>1509564</v>
      </c>
      <c r="BW99">
        <v>825688</v>
      </c>
      <c r="BX99">
        <v>432824</v>
      </c>
      <c r="BY99">
        <v>271176</v>
      </c>
      <c r="BZ99">
        <v>296720</v>
      </c>
      <c r="CA99">
        <v>319592</v>
      </c>
      <c r="CB99">
        <v>104.0628</v>
      </c>
      <c r="CC99">
        <v>99.071299999999994</v>
      </c>
      <c r="CD99">
        <v>1450789.54</v>
      </c>
      <c r="CE99">
        <v>781222.83</v>
      </c>
      <c r="CF99">
        <v>429496.48</v>
      </c>
      <c r="CG99">
        <v>258180.31</v>
      </c>
      <c r="CH99">
        <v>182350</v>
      </c>
      <c r="CI99">
        <v>98</v>
      </c>
      <c r="CJ99">
        <f t="shared" si="114"/>
        <v>1860.7142857142858</v>
      </c>
      <c r="CK99">
        <f>1/'Bond Portfolio data'!CG171</f>
        <v>0.96292729898892637</v>
      </c>
      <c r="CM99">
        <v>2929032</v>
      </c>
      <c r="CN99">
        <v>1184904</v>
      </c>
      <c r="CO99">
        <v>669536</v>
      </c>
      <c r="CP99">
        <v>622232</v>
      </c>
      <c r="CQ99">
        <v>1172324</v>
      </c>
      <c r="CR99">
        <v>824876</v>
      </c>
      <c r="CS99">
        <v>109.9896</v>
      </c>
      <c r="CT99">
        <v>103.627</v>
      </c>
      <c r="CU99">
        <v>2662972.58</v>
      </c>
      <c r="CV99">
        <v>1158985.21</v>
      </c>
      <c r="CW99">
        <v>625407.80000000005</v>
      </c>
      <c r="CX99">
        <v>572351.57999999996</v>
      </c>
      <c r="CY99">
        <v>326938</v>
      </c>
      <c r="CZ99">
        <v>877322.84</v>
      </c>
      <c r="DA99">
        <f t="shared" si="131"/>
        <v>0.37265415317353418</v>
      </c>
      <c r="DB99">
        <v>108.5</v>
      </c>
      <c r="DC99">
        <v>2593.0700000000002</v>
      </c>
      <c r="DD99">
        <v>959000</v>
      </c>
      <c r="DE99">
        <f>'Bond Portfolio data'!CP171</f>
        <v>5.9096000000000002</v>
      </c>
      <c r="DG99">
        <v>102.1236</v>
      </c>
      <c r="DH99">
        <f t="shared" si="98"/>
        <v>97.48153158834586</v>
      </c>
      <c r="DI99">
        <v>1524040</v>
      </c>
      <c r="DJ99">
        <v>1563414.09</v>
      </c>
      <c r="DK99">
        <v>3619939.28</v>
      </c>
      <c r="DL99">
        <v>1681747.22</v>
      </c>
      <c r="DM99">
        <v>806894.01</v>
      </c>
      <c r="DN99">
        <v>909434.68</v>
      </c>
      <c r="DO99">
        <v>442534.66</v>
      </c>
      <c r="DP99">
        <v>46569.25</v>
      </c>
      <c r="DQ99">
        <f t="shared" si="99"/>
        <v>9502.722504657042</v>
      </c>
      <c r="DR99">
        <f>'Bond Portfolio data'!CY171</f>
        <v>6.7458999999999998</v>
      </c>
      <c r="DT99">
        <v>625162.80000000005</v>
      </c>
      <c r="DU99">
        <v>338658.1</v>
      </c>
      <c r="DV99">
        <v>146270.21</v>
      </c>
      <c r="DW99">
        <v>69222.100000000006</v>
      </c>
      <c r="DX99">
        <v>438141.91</v>
      </c>
      <c r="DY99">
        <v>376239.07</v>
      </c>
      <c r="DZ99">
        <v>99.983800000000002</v>
      </c>
      <c r="EA99">
        <v>104.09399999999999</v>
      </c>
      <c r="EB99">
        <v>625193.27</v>
      </c>
      <c r="EC99">
        <v>342865.77</v>
      </c>
      <c r="ED99">
        <v>146976.62</v>
      </c>
      <c r="EE99">
        <v>67659.210000000006</v>
      </c>
      <c r="EF99">
        <v>91454.49</v>
      </c>
      <c r="EG99">
        <v>4767.6400000000003</v>
      </c>
      <c r="EH99">
        <f t="shared" si="110"/>
        <v>19182.339690077271</v>
      </c>
      <c r="EI99">
        <f>'Bond Portfolio data'!DI171</f>
        <v>0.96189999999999998</v>
      </c>
      <c r="EK99">
        <v>0.36163076900000002</v>
      </c>
      <c r="EL99">
        <v>0.25</v>
      </c>
      <c r="EM99">
        <v>0.3</v>
      </c>
      <c r="EN99">
        <v>1.25</v>
      </c>
      <c r="EO99">
        <v>3.55</v>
      </c>
      <c r="EP99">
        <v>3.25</v>
      </c>
      <c r="EQ99">
        <v>2.11</v>
      </c>
      <c r="ER99">
        <v>-0.01</v>
      </c>
      <c r="ES99" s="42">
        <v>1.1000000000000001</v>
      </c>
      <c r="ET99" s="1">
        <f t="shared" si="93"/>
        <v>0.7017586613380854</v>
      </c>
      <c r="EV99">
        <v>2.908033584</v>
      </c>
      <c r="EW99">
        <v>1.68</v>
      </c>
      <c r="EX99">
        <v>0.78</v>
      </c>
      <c r="EY99">
        <v>1.78</v>
      </c>
      <c r="EZ99">
        <v>3.06</v>
      </c>
      <c r="FA99">
        <v>6</v>
      </c>
      <c r="FB99">
        <v>1.91</v>
      </c>
      <c r="FC99">
        <v>0.6</v>
      </c>
      <c r="FD99">
        <v>1.43</v>
      </c>
      <c r="FE99" s="1">
        <f t="shared" si="94"/>
        <v>2.3508809190964168</v>
      </c>
      <c r="GT99">
        <f t="shared" si="118"/>
        <v>0.11174898144417002</v>
      </c>
      <c r="GU99">
        <f t="shared" si="115"/>
        <v>7.0365485174144607E-2</v>
      </c>
      <c r="GV99">
        <f t="shared" si="132"/>
        <v>-0.88148850912683141</v>
      </c>
      <c r="GW99">
        <f t="shared" si="119"/>
        <v>-2.9726772704259663E-2</v>
      </c>
      <c r="GX99">
        <f t="shared" si="120"/>
        <v>0.22681252407268626</v>
      </c>
      <c r="GY99">
        <f t="shared" si="121"/>
        <v>-0.52420359759479318</v>
      </c>
      <c r="GZ99">
        <f t="shared" si="122"/>
        <v>0.5096860421152497</v>
      </c>
      <c r="HA99">
        <f t="shared" si="100"/>
        <v>0.51316300123665337</v>
      </c>
      <c r="HB99">
        <f t="shared" si="123"/>
        <v>0.44543367045114429</v>
      </c>
      <c r="HD99">
        <f t="shared" si="101"/>
        <v>-4.2939072362441953E-2</v>
      </c>
      <c r="HE99">
        <f t="shared" si="102"/>
        <v>-8.0566923201834229E-2</v>
      </c>
      <c r="HF99">
        <f t="shared" si="103"/>
        <v>-1.1607788188412163</v>
      </c>
      <c r="HG99">
        <f t="shared" si="104"/>
        <v>-3.9567819107829881E-2</v>
      </c>
      <c r="HH99">
        <f t="shared" si="105"/>
        <v>0.22774066822996292</v>
      </c>
      <c r="HI99">
        <f t="shared" si="106"/>
        <v>-0.61138229217079576</v>
      </c>
      <c r="HJ99">
        <f t="shared" si="111"/>
        <v>0.36098082865770836</v>
      </c>
      <c r="HK99">
        <f t="shared" si="107"/>
        <v>0.51934507871337343</v>
      </c>
      <c r="HL99">
        <f t="shared" si="108"/>
        <v>0.13780232566509129</v>
      </c>
      <c r="HN99">
        <f t="shared" si="127"/>
        <v>1.1174898144417002E-3</v>
      </c>
      <c r="HO99">
        <f t="shared" si="116"/>
        <v>7.036548517414461E-4</v>
      </c>
      <c r="HP99">
        <f t="shared" si="133"/>
        <v>-8.8148850912683138E-3</v>
      </c>
      <c r="HQ99">
        <f t="shared" si="128"/>
        <v>-2.9726772704259663E-4</v>
      </c>
      <c r="HR99">
        <f t="shared" si="124"/>
        <v>2.2774066822996292E-3</v>
      </c>
      <c r="HS99">
        <f t="shared" si="125"/>
        <v>-6.1138229217079579E-3</v>
      </c>
      <c r="HT99">
        <f t="shared" si="129"/>
        <v>5.0968604211524974E-3</v>
      </c>
      <c r="HU99">
        <f t="shared" si="109"/>
        <v>5.1316300123665339E-3</v>
      </c>
      <c r="HV99">
        <f t="shared" si="130"/>
        <v>0.44543367045114429</v>
      </c>
    </row>
    <row r="100" spans="1:230" ht="15.75" x14ac:dyDescent="0.25">
      <c r="A100" t="s">
        <v>460</v>
      </c>
      <c r="B100">
        <v>1.3372011260000001</v>
      </c>
      <c r="C100">
        <v>127.05391340000001</v>
      </c>
      <c r="D100">
        <v>1840007.80788423</v>
      </c>
      <c r="E100">
        <v>1006835.83358113</v>
      </c>
      <c r="F100">
        <v>376436.39968337899</v>
      </c>
      <c r="G100">
        <v>368339.892177706</v>
      </c>
      <c r="H100">
        <v>1179527.86722807</v>
      </c>
      <c r="I100">
        <v>126875.83615914</v>
      </c>
      <c r="J100">
        <f t="shared" si="95"/>
        <v>9296.7100981198</v>
      </c>
      <c r="K100">
        <f>1/'Bond Portfolio data'!AP172</f>
        <v>0.77078657228128156</v>
      </c>
      <c r="M100">
        <v>492811.6</v>
      </c>
      <c r="N100">
        <v>290114.3</v>
      </c>
      <c r="O100">
        <v>110529.2</v>
      </c>
      <c r="P100">
        <v>100646.3</v>
      </c>
      <c r="Q100">
        <v>69385.3</v>
      </c>
      <c r="R100">
        <v>74670.740000000005</v>
      </c>
      <c r="S100">
        <v>78843.3</v>
      </c>
      <c r="T100">
        <f t="shared" si="96"/>
        <v>1.055879451576347</v>
      </c>
      <c r="U100">
        <v>97.343500000000006</v>
      </c>
      <c r="V100">
        <v>99.860699999999994</v>
      </c>
      <c r="W100">
        <f t="shared" si="97"/>
        <v>105.58794515763469</v>
      </c>
      <c r="X100">
        <v>497713.3</v>
      </c>
      <c r="Y100">
        <v>292721.40000000002</v>
      </c>
      <c r="Z100">
        <v>102265.8</v>
      </c>
      <c r="AA100">
        <v>101484.8</v>
      </c>
      <c r="AB100">
        <v>252400</v>
      </c>
      <c r="AC100">
        <v>23.5</v>
      </c>
      <c r="AD100">
        <v>6059</v>
      </c>
      <c r="AE100">
        <f t="shared" si="112"/>
        <v>1.7726399623559819</v>
      </c>
      <c r="AF100">
        <f t="shared" si="113"/>
        <v>142386.5</v>
      </c>
      <c r="AG100">
        <f>'Bond Portfolio data'!AX172</f>
        <v>81.11</v>
      </c>
      <c r="AI100">
        <v>9.4413783488702201</v>
      </c>
      <c r="AJ100">
        <v>28463.286283316898</v>
      </c>
      <c r="AK100">
        <v>8.3157598475507495</v>
      </c>
      <c r="AL100">
        <v>8.2492975590770907</v>
      </c>
      <c r="AM100">
        <v>1.1126638662456401</v>
      </c>
      <c r="AN100">
        <v>1.25642665857901</v>
      </c>
      <c r="AO100">
        <f t="shared" si="126"/>
        <v>1.4787204382611072</v>
      </c>
      <c r="AP100">
        <v>766.69657041852201</v>
      </c>
      <c r="AQ100">
        <f>'Bond Portfolio data'!BG172/100</f>
        <v>6.2999000000000001</v>
      </c>
      <c r="AR100">
        <v>1817.45127119933</v>
      </c>
      <c r="AS100">
        <f t="shared" si="117"/>
        <v>1633.4234680701816</v>
      </c>
      <c r="AU100">
        <v>104.71810000000001</v>
      </c>
      <c r="AV100">
        <v>105.9235</v>
      </c>
      <c r="AW100">
        <v>1623135.33</v>
      </c>
      <c r="AX100">
        <v>1045847.04</v>
      </c>
      <c r="AY100">
        <v>261315.35</v>
      </c>
      <c r="AZ100">
        <v>344588.27</v>
      </c>
      <c r="BA100">
        <v>213646</v>
      </c>
      <c r="BB100">
        <v>952.5</v>
      </c>
      <c r="BC100">
        <f t="shared" si="92"/>
        <v>17.253866343630122</v>
      </c>
      <c r="BD100">
        <f>'Bond Portfolio data'!BP172</f>
        <v>0.62260000000000004</v>
      </c>
      <c r="BF100">
        <v>1839596</v>
      </c>
      <c r="BG100">
        <v>1005808</v>
      </c>
      <c r="BH100">
        <v>373436</v>
      </c>
      <c r="BI100">
        <v>389284</v>
      </c>
      <c r="BJ100">
        <v>551004</v>
      </c>
      <c r="BK100">
        <v>583848</v>
      </c>
      <c r="BL100">
        <v>110</v>
      </c>
      <c r="BM100">
        <v>105.3</v>
      </c>
      <c r="BN100">
        <v>1673069</v>
      </c>
      <c r="BO100">
        <v>939744</v>
      </c>
      <c r="BP100">
        <v>409077</v>
      </c>
      <c r="BQ100">
        <v>338354</v>
      </c>
      <c r="BR100">
        <v>114.495</v>
      </c>
      <c r="BS100">
        <v>101.82299999999999</v>
      </c>
      <c r="BT100">
        <f>'Bond Portfolio data'!BX172</f>
        <v>0.99139999999999995</v>
      </c>
      <c r="BV100">
        <v>1518100</v>
      </c>
      <c r="BW100">
        <v>831844</v>
      </c>
      <c r="BX100">
        <v>438488</v>
      </c>
      <c r="BY100">
        <v>272096</v>
      </c>
      <c r="BZ100">
        <v>295700</v>
      </c>
      <c r="CA100">
        <v>323136</v>
      </c>
      <c r="CB100">
        <v>104.0583</v>
      </c>
      <c r="CC100">
        <v>99.690899999999999</v>
      </c>
      <c r="CD100">
        <v>1458566.88</v>
      </c>
      <c r="CE100">
        <v>782853.67</v>
      </c>
      <c r="CF100">
        <v>434328.04</v>
      </c>
      <c r="CG100">
        <v>257681.56</v>
      </c>
      <c r="CH100">
        <v>184515</v>
      </c>
      <c r="CI100">
        <v>98.4</v>
      </c>
      <c r="CJ100">
        <f t="shared" si="114"/>
        <v>1875.1524390243901</v>
      </c>
      <c r="CK100">
        <f>1/'Bond Portfolio data'!CG172</f>
        <v>0.9624639076034649</v>
      </c>
      <c r="CM100">
        <v>2964500</v>
      </c>
      <c r="CN100">
        <v>1199044</v>
      </c>
      <c r="CO100">
        <v>707996</v>
      </c>
      <c r="CP100">
        <v>628440</v>
      </c>
      <c r="CQ100">
        <v>1162176</v>
      </c>
      <c r="CR100">
        <v>822872</v>
      </c>
      <c r="CS100">
        <v>110.4218</v>
      </c>
      <c r="CT100">
        <v>103.7161</v>
      </c>
      <c r="CU100">
        <v>2684734.9</v>
      </c>
      <c r="CV100">
        <v>1161033.83</v>
      </c>
      <c r="CW100">
        <v>659003.91</v>
      </c>
      <c r="CX100">
        <v>570512.31999999995</v>
      </c>
      <c r="CY100">
        <v>333810</v>
      </c>
      <c r="CZ100">
        <v>874502.4</v>
      </c>
      <c r="DA100">
        <f t="shared" si="131"/>
        <v>0.38171421828001845</v>
      </c>
      <c r="DB100">
        <v>111.2</v>
      </c>
      <c r="DC100">
        <v>2591.42</v>
      </c>
      <c r="DD100">
        <v>961000</v>
      </c>
      <c r="DE100">
        <f>'Bond Portfolio data'!CP172</f>
        <v>5.6779999999999999</v>
      </c>
      <c r="DG100">
        <v>102.5748</v>
      </c>
      <c r="DH100">
        <f t="shared" si="98"/>
        <v>96.681871561149336</v>
      </c>
      <c r="DI100">
        <v>1475060</v>
      </c>
      <c r="DJ100">
        <v>1525684.16</v>
      </c>
      <c r="DK100">
        <v>3601567.32</v>
      </c>
      <c r="DL100">
        <v>1687157.01</v>
      </c>
      <c r="DM100">
        <v>827084.27</v>
      </c>
      <c r="DN100">
        <v>910641.26</v>
      </c>
      <c r="DO100">
        <v>446291.62</v>
      </c>
      <c r="DP100">
        <v>46646.07</v>
      </c>
      <c r="DQ100">
        <f t="shared" si="99"/>
        <v>9567.6145921832212</v>
      </c>
      <c r="DR100">
        <f>'Bond Portfolio data'!CY172</f>
        <v>6.6504000000000003</v>
      </c>
      <c r="DT100">
        <v>627279.52</v>
      </c>
      <c r="DU100">
        <v>339509.39</v>
      </c>
      <c r="DV100">
        <v>148995.01999999999</v>
      </c>
      <c r="DW100">
        <v>69494.61</v>
      </c>
      <c r="DX100">
        <v>425418.87</v>
      </c>
      <c r="DY100">
        <v>348299.23</v>
      </c>
      <c r="DZ100">
        <v>99.894499999999994</v>
      </c>
      <c r="EA100">
        <v>102.4388</v>
      </c>
      <c r="EB100">
        <v>628075.07999999996</v>
      </c>
      <c r="EC100">
        <v>344605.6</v>
      </c>
      <c r="ED100">
        <v>149842.53</v>
      </c>
      <c r="EE100">
        <v>67944.710000000006</v>
      </c>
      <c r="EF100">
        <v>91843.99</v>
      </c>
      <c r="EG100">
        <v>4749.24</v>
      </c>
      <c r="EH100">
        <f t="shared" si="110"/>
        <v>19338.671029469981</v>
      </c>
      <c r="EI100">
        <f>'Bond Portfolio data'!DI172</f>
        <v>0.93120000000000003</v>
      </c>
      <c r="EK100">
        <v>0.19578124999999999</v>
      </c>
      <c r="EL100">
        <v>0.26</v>
      </c>
      <c r="EM100">
        <v>0.3</v>
      </c>
      <c r="EN100">
        <v>1.25</v>
      </c>
      <c r="EO100">
        <v>3.17</v>
      </c>
      <c r="EP100">
        <v>3.25</v>
      </c>
      <c r="EQ100">
        <v>1.9</v>
      </c>
      <c r="ER100">
        <v>-0.08</v>
      </c>
      <c r="ES100" s="42">
        <v>1.02</v>
      </c>
      <c r="ET100" s="1">
        <f t="shared" si="93"/>
        <v>0.61226606105378167</v>
      </c>
      <c r="EV100">
        <v>2.2200932330000001</v>
      </c>
      <c r="EW100">
        <v>1.8</v>
      </c>
      <c r="EX100">
        <v>0.75</v>
      </c>
      <c r="EY100">
        <v>1.77</v>
      </c>
      <c r="EZ100">
        <v>3.11</v>
      </c>
      <c r="FA100">
        <v>6</v>
      </c>
      <c r="FB100">
        <v>2.02</v>
      </c>
      <c r="FC100">
        <v>0.56000000000000005</v>
      </c>
      <c r="FD100">
        <v>1.5</v>
      </c>
      <c r="FE100" s="1">
        <f t="shared" si="94"/>
        <v>2.0454911231799255</v>
      </c>
      <c r="GT100">
        <f t="shared" si="118"/>
        <v>-1.026332835316837E-2</v>
      </c>
      <c r="GU100">
        <f t="shared" si="115"/>
        <v>2.4820065970996782E-2</v>
      </c>
      <c r="GV100">
        <f t="shared" si="132"/>
        <v>0.1433763504493962</v>
      </c>
      <c r="GW100">
        <f t="shared" si="119"/>
        <v>-0.27379906429247086</v>
      </c>
      <c r="GX100">
        <f t="shared" si="120"/>
        <v>0.30097510138917749</v>
      </c>
      <c r="GY100">
        <f t="shared" si="121"/>
        <v>0.58188554288660987</v>
      </c>
      <c r="GZ100">
        <f t="shared" si="122"/>
        <v>0.39625311153385789</v>
      </c>
      <c r="HA100">
        <f t="shared" si="100"/>
        <v>-1.1799400736056092</v>
      </c>
      <c r="HB100">
        <f t="shared" si="123"/>
        <v>9.4575757619927408E-3</v>
      </c>
      <c r="HD100">
        <f t="shared" si="101"/>
        <v>-0.18298360500003599</v>
      </c>
      <c r="HE100">
        <f t="shared" si="102"/>
        <v>-0.11396859403293821</v>
      </c>
      <c r="HF100">
        <f t="shared" si="103"/>
        <v>7.7781698456760889E-2</v>
      </c>
      <c r="HG100">
        <f t="shared" si="104"/>
        <v>-0.3031872713791714</v>
      </c>
      <c r="HH100">
        <f t="shared" si="105"/>
        <v>0.30142136130407154</v>
      </c>
      <c r="HI100">
        <f t="shared" si="106"/>
        <v>0.50941271200121485</v>
      </c>
      <c r="HJ100">
        <f t="shared" si="111"/>
        <v>0.25107191253199462</v>
      </c>
      <c r="HK100">
        <f t="shared" si="107"/>
        <v>-1.2310301136170387</v>
      </c>
      <c r="HL100">
        <f t="shared" si="108"/>
        <v>0.18787656334414685</v>
      </c>
      <c r="HN100">
        <f t="shared" si="127"/>
        <v>-1.026332835316837E-4</v>
      </c>
      <c r="HO100">
        <f t="shared" si="116"/>
        <v>2.4820065970996782E-4</v>
      </c>
      <c r="HP100">
        <f t="shared" si="133"/>
        <v>1.433763504493962E-3</v>
      </c>
      <c r="HQ100">
        <f t="shared" si="128"/>
        <v>-2.7379906429247087E-3</v>
      </c>
      <c r="HR100">
        <f t="shared" si="124"/>
        <v>3.0142136130407154E-3</v>
      </c>
      <c r="HS100">
        <f t="shared" si="125"/>
        <v>5.0941271200121482E-3</v>
      </c>
      <c r="HT100">
        <f t="shared" si="129"/>
        <v>3.962531115338579E-3</v>
      </c>
      <c r="HU100">
        <f t="shared" si="109"/>
        <v>-1.1799400736056091E-2</v>
      </c>
      <c r="HV100">
        <f t="shared" si="130"/>
        <v>9.4575757619927408E-3</v>
      </c>
    </row>
    <row r="101" spans="1:230" ht="15.75" x14ac:dyDescent="0.25">
      <c r="A101" t="s">
        <v>461</v>
      </c>
      <c r="B101">
        <v>1.3426454290000001</v>
      </c>
      <c r="C101">
        <v>126.456817</v>
      </c>
      <c r="D101">
        <v>1834823.55897287</v>
      </c>
      <c r="E101">
        <v>1004038.91846071</v>
      </c>
      <c r="F101">
        <v>368979.51563163497</v>
      </c>
      <c r="G101">
        <v>368625.12512191298</v>
      </c>
      <c r="H101">
        <v>1183584.04162652</v>
      </c>
      <c r="I101">
        <v>126561.55755042</v>
      </c>
      <c r="J101">
        <f t="shared" si="95"/>
        <v>9351.8447823700335</v>
      </c>
      <c r="K101">
        <f>1/'Bond Portfolio data'!AP173</f>
        <v>0.75737092316699195</v>
      </c>
      <c r="M101">
        <v>498103.1</v>
      </c>
      <c r="N101">
        <v>294166.90000000002</v>
      </c>
      <c r="O101">
        <v>112048.7</v>
      </c>
      <c r="P101">
        <v>100989.1</v>
      </c>
      <c r="Q101">
        <v>76216.2</v>
      </c>
      <c r="R101">
        <v>75062.19</v>
      </c>
      <c r="S101">
        <v>85838.3</v>
      </c>
      <c r="T101">
        <f t="shared" si="96"/>
        <v>1.1435624247041021</v>
      </c>
      <c r="U101">
        <v>97.2273</v>
      </c>
      <c r="V101">
        <v>108.261</v>
      </c>
      <c r="W101">
        <f t="shared" si="97"/>
        <v>114.35624247041021</v>
      </c>
      <c r="X101">
        <v>503897.8</v>
      </c>
      <c r="Y101">
        <v>297059</v>
      </c>
      <c r="Z101">
        <v>102034.8</v>
      </c>
      <c r="AA101">
        <v>101490.1</v>
      </c>
      <c r="AB101">
        <v>253510.5</v>
      </c>
      <c r="AC101">
        <v>23.34</v>
      </c>
      <c r="AD101">
        <v>6084</v>
      </c>
      <c r="AE101">
        <f t="shared" si="112"/>
        <v>1.7852781707339744</v>
      </c>
      <c r="AF101">
        <f t="shared" si="113"/>
        <v>142000.56</v>
      </c>
      <c r="AG101">
        <f>'Bond Portfolio data'!AX173</f>
        <v>92.37</v>
      </c>
      <c r="AI101">
        <v>9.4586981593836708</v>
      </c>
      <c r="AJ101">
        <v>29269.9597363309</v>
      </c>
      <c r="AK101">
        <v>8.3312618389891604</v>
      </c>
      <c r="AL101">
        <v>8.27190256844872</v>
      </c>
      <c r="AM101">
        <v>1.1241894426217001</v>
      </c>
      <c r="AN101">
        <v>1.2675614508628601</v>
      </c>
      <c r="AO101">
        <f t="shared" si="126"/>
        <v>0.53651599928856497</v>
      </c>
      <c r="AP101">
        <v>767.37434160615703</v>
      </c>
      <c r="AQ101">
        <f>'Bond Portfolio data'!BG173/100</f>
        <v>6.2791999999999994</v>
      </c>
      <c r="AR101">
        <v>1990.7594695371299</v>
      </c>
      <c r="AS101">
        <f t="shared" si="117"/>
        <v>1770.8398549754381</v>
      </c>
      <c r="AU101">
        <v>105.0583</v>
      </c>
      <c r="AV101">
        <v>107.3505</v>
      </c>
      <c r="AW101">
        <v>1633382.22</v>
      </c>
      <c r="AX101">
        <v>1046499</v>
      </c>
      <c r="AY101">
        <v>254827.75</v>
      </c>
      <c r="AZ101">
        <v>345767.2</v>
      </c>
      <c r="BA101">
        <v>215272</v>
      </c>
      <c r="BB101">
        <v>954.7</v>
      </c>
      <c r="BC101">
        <f t="shared" ref="BC101:BC112" si="134">BA101/BB101/52*4</f>
        <v>17.345118482648594</v>
      </c>
      <c r="BD101">
        <f>'Bond Portfolio data'!BP173</f>
        <v>0.64539999999999997</v>
      </c>
      <c r="BF101">
        <v>1872136</v>
      </c>
      <c r="BG101">
        <v>1017832</v>
      </c>
      <c r="BH101">
        <v>375304</v>
      </c>
      <c r="BI101">
        <v>391836</v>
      </c>
      <c r="BJ101">
        <v>562920</v>
      </c>
      <c r="BK101">
        <v>594000</v>
      </c>
      <c r="BL101">
        <v>110.8</v>
      </c>
      <c r="BM101">
        <v>105.7</v>
      </c>
      <c r="BN101">
        <v>1690310</v>
      </c>
      <c r="BO101">
        <v>945543</v>
      </c>
      <c r="BP101">
        <v>410627</v>
      </c>
      <c r="BQ101">
        <v>335128</v>
      </c>
      <c r="BR101">
        <v>114.938</v>
      </c>
      <c r="BS101">
        <v>102.23399999999999</v>
      </c>
      <c r="BT101">
        <f>'Bond Portfolio data'!BX173</f>
        <v>1.0085999999999999</v>
      </c>
      <c r="BV101">
        <v>1530856</v>
      </c>
      <c r="BW101">
        <v>838528</v>
      </c>
      <c r="BX101">
        <v>427384</v>
      </c>
      <c r="BY101">
        <v>276028</v>
      </c>
      <c r="BZ101">
        <v>300908</v>
      </c>
      <c r="CA101">
        <v>311868</v>
      </c>
      <c r="CB101">
        <v>104.7657</v>
      </c>
      <c r="CC101">
        <v>100.01139999999999</v>
      </c>
      <c r="CD101">
        <v>1461684.65</v>
      </c>
      <c r="CE101">
        <v>785417.45</v>
      </c>
      <c r="CF101">
        <v>422600.22</v>
      </c>
      <c r="CG101">
        <v>260160.67</v>
      </c>
      <c r="CH101">
        <v>185511</v>
      </c>
      <c r="CI101">
        <v>98.4</v>
      </c>
      <c r="CJ101">
        <f t="shared" si="114"/>
        <v>1885.2743902439024</v>
      </c>
      <c r="CK101">
        <f>1/'Bond Portfolio data'!CG173</f>
        <v>0.96292729898892637</v>
      </c>
      <c r="CM101">
        <v>3013988</v>
      </c>
      <c r="CN101">
        <v>1215200</v>
      </c>
      <c r="CO101">
        <v>675672</v>
      </c>
      <c r="CP101">
        <v>643156</v>
      </c>
      <c r="CQ101">
        <v>1147092</v>
      </c>
      <c r="CR101">
        <v>840492</v>
      </c>
      <c r="CS101">
        <v>112.111</v>
      </c>
      <c r="CT101">
        <v>102.8847</v>
      </c>
      <c r="CU101">
        <v>2686112.44</v>
      </c>
      <c r="CV101">
        <v>1177148.8799999999</v>
      </c>
      <c r="CW101">
        <v>622170.29</v>
      </c>
      <c r="CX101">
        <v>572194.61</v>
      </c>
      <c r="CY101">
        <v>342299</v>
      </c>
      <c r="CZ101">
        <v>845503.12</v>
      </c>
      <c r="DA101">
        <f t="shared" si="131"/>
        <v>0.40484652498975993</v>
      </c>
      <c r="DB101">
        <v>112.1</v>
      </c>
      <c r="DC101">
        <v>2599.39</v>
      </c>
      <c r="DD101">
        <v>966000</v>
      </c>
      <c r="DE101">
        <f>'Bond Portfolio data'!CP173</f>
        <v>5.6275000000000004</v>
      </c>
      <c r="DG101">
        <v>102.691</v>
      </c>
      <c r="DH101">
        <f t="shared" si="98"/>
        <v>96.760887685439073</v>
      </c>
      <c r="DI101">
        <v>1466092</v>
      </c>
      <c r="DJ101">
        <v>1515170.06</v>
      </c>
      <c r="DK101">
        <v>3641319.19</v>
      </c>
      <c r="DL101">
        <v>1695818</v>
      </c>
      <c r="DM101">
        <v>817161.66</v>
      </c>
      <c r="DN101">
        <v>914369.73</v>
      </c>
      <c r="DO101">
        <v>447749.84</v>
      </c>
      <c r="DP101">
        <v>46838.29</v>
      </c>
      <c r="DQ101">
        <f t="shared" si="99"/>
        <v>9559.4830639632673</v>
      </c>
      <c r="DR101">
        <f>'Bond Portfolio data'!CY173</f>
        <v>6.4379</v>
      </c>
      <c r="DT101">
        <v>629195.14</v>
      </c>
      <c r="DU101">
        <v>341525.73</v>
      </c>
      <c r="DV101">
        <v>148598.71</v>
      </c>
      <c r="DW101">
        <v>69834.929999999993</v>
      </c>
      <c r="DX101">
        <v>440631.31</v>
      </c>
      <c r="DY101">
        <v>380539.38</v>
      </c>
      <c r="DZ101">
        <v>100.00490000000001</v>
      </c>
      <c r="EA101">
        <v>102.3887</v>
      </c>
      <c r="EB101">
        <v>629148.05000000005</v>
      </c>
      <c r="EC101">
        <v>347138.6</v>
      </c>
      <c r="ED101">
        <v>149526.84</v>
      </c>
      <c r="EE101">
        <v>68306.25</v>
      </c>
      <c r="EF101">
        <v>92407.2</v>
      </c>
      <c r="EG101">
        <v>4772.07</v>
      </c>
      <c r="EH101">
        <f t="shared" si="110"/>
        <v>19364.175294997767</v>
      </c>
      <c r="EI101">
        <f>'Bond Portfolio data'!DI173</f>
        <v>0.93010000000000004</v>
      </c>
      <c r="EK101">
        <v>0.21122580599999999</v>
      </c>
      <c r="EL101">
        <v>0.34</v>
      </c>
      <c r="EM101">
        <v>0.3</v>
      </c>
      <c r="EN101">
        <v>1.25</v>
      </c>
      <c r="EO101">
        <v>3</v>
      </c>
      <c r="EP101">
        <v>3.25</v>
      </c>
      <c r="EQ101">
        <v>1.87</v>
      </c>
      <c r="ER101">
        <v>-0.15</v>
      </c>
      <c r="ES101" s="42">
        <v>0.97</v>
      </c>
      <c r="ET101" s="1">
        <f t="shared" ref="ET101:ET132" si="135">$GF$39*EK101+$GG$39*EM101+$GH$39*EP101+$GI$39*EL101+$GJ$39*EN101+$GK$39*EO101+$GL$39*EQ101+$GM$39*ES101+$GN$39*ER101</f>
        <v>0.6200698270396291</v>
      </c>
      <c r="EV101">
        <v>2.7459543430000002</v>
      </c>
      <c r="EW101">
        <v>2.08</v>
      </c>
      <c r="EX101">
        <v>0.65</v>
      </c>
      <c r="EY101">
        <v>1.92</v>
      </c>
      <c r="EZ101">
        <v>3.47</v>
      </c>
      <c r="FA101">
        <v>6</v>
      </c>
      <c r="FB101">
        <v>2.35</v>
      </c>
      <c r="FC101">
        <v>0.75</v>
      </c>
      <c r="FD101">
        <v>1.91</v>
      </c>
      <c r="FE101" s="1">
        <f t="shared" ref="FE101:FE132" si="136">$GF$39*EV101+$GG$39*EX101+$GH$39*FA101+$GI$39*EW101+$GJ$39*EY101+$GK$39*EZ101+$GL$39*FB101+$GM$39*FD101+$GN$39*FC101</f>
        <v>2.3167984898209411</v>
      </c>
      <c r="GT101">
        <f t="shared" si="118"/>
        <v>0.45200373830037982</v>
      </c>
      <c r="GU101">
        <f t="shared" si="115"/>
        <v>0.44432371381367319</v>
      </c>
      <c r="GV101">
        <f t="shared" si="132"/>
        <v>-1.1884623111693835</v>
      </c>
      <c r="GW101">
        <f t="shared" si="119"/>
        <v>-0.11481988284962612</v>
      </c>
      <c r="GX101">
        <f t="shared" si="120"/>
        <v>0.33452592147070181</v>
      </c>
      <c r="GY101">
        <f t="shared" si="121"/>
        <v>2.0054714135678671</v>
      </c>
      <c r="GZ101">
        <f t="shared" si="122"/>
        <v>0.80794095290717471</v>
      </c>
      <c r="HA101">
        <f t="shared" si="100"/>
        <v>2.8518290041367149</v>
      </c>
      <c r="HB101">
        <f t="shared" si="123"/>
        <v>0.67682060955358092</v>
      </c>
      <c r="HD101">
        <f t="shared" si="101"/>
        <v>0.34856933825209224</v>
      </c>
      <c r="HE101">
        <f t="shared" si="102"/>
        <v>0.35495840986079386</v>
      </c>
      <c r="HF101">
        <f t="shared" si="103"/>
        <v>-1.4671715044841174</v>
      </c>
      <c r="HG101">
        <f t="shared" si="104"/>
        <v>-0.13123895627907808</v>
      </c>
      <c r="HH101">
        <f t="shared" si="105"/>
        <v>0.278282456648273</v>
      </c>
      <c r="HI101">
        <f t="shared" si="106"/>
        <v>2.1241770503203199</v>
      </c>
      <c r="HJ101">
        <f t="shared" si="111"/>
        <v>0.64739450971820378</v>
      </c>
      <c r="HK101">
        <f t="shared" si="107"/>
        <v>3.1088798945150726</v>
      </c>
      <c r="HL101">
        <f t="shared" si="108"/>
        <v>7.8768285615871986E-2</v>
      </c>
      <c r="HN101">
        <f t="shared" si="127"/>
        <v>4.5200373830037981E-3</v>
      </c>
      <c r="HO101">
        <f t="shared" si="116"/>
        <v>4.4432371381367321E-3</v>
      </c>
      <c r="HP101">
        <f t="shared" si="133"/>
        <v>-1.1884623111693835E-2</v>
      </c>
      <c r="HQ101">
        <f t="shared" si="128"/>
        <v>-1.1481988284962612E-3</v>
      </c>
      <c r="HR101">
        <f t="shared" si="124"/>
        <v>2.7828245664827302E-3</v>
      </c>
      <c r="HS101">
        <f t="shared" si="125"/>
        <v>2.1241770503203198E-2</v>
      </c>
      <c r="HT101">
        <f t="shared" si="129"/>
        <v>8.0794095290717474E-3</v>
      </c>
      <c r="HU101">
        <f t="shared" si="109"/>
        <v>2.8518290041367148E-2</v>
      </c>
      <c r="HV101">
        <f t="shared" si="130"/>
        <v>0.67682060955358092</v>
      </c>
    </row>
    <row r="102" spans="1:230" ht="15.75" x14ac:dyDescent="0.25">
      <c r="A102" t="s">
        <v>462</v>
      </c>
      <c r="B102">
        <v>1.3469120450000001</v>
      </c>
      <c r="C102">
        <v>125.24882909999999</v>
      </c>
      <c r="D102">
        <v>1842163.9943700701</v>
      </c>
      <c r="E102">
        <v>1006194.4881687399</v>
      </c>
      <c r="F102">
        <v>371958.118222196</v>
      </c>
      <c r="G102">
        <v>368861.834424083</v>
      </c>
      <c r="H102">
        <v>1186909.1068986801</v>
      </c>
      <c r="I102">
        <v>126375.73729202</v>
      </c>
      <c r="J102">
        <f t="shared" si="95"/>
        <v>9391.9064872085019</v>
      </c>
      <c r="K102">
        <f>1/'Bond Portfolio data'!AP174</f>
        <v>0.76536860151849129</v>
      </c>
      <c r="M102">
        <v>502580.2</v>
      </c>
      <c r="N102">
        <v>296558.59999999998</v>
      </c>
      <c r="O102">
        <v>115954.4</v>
      </c>
      <c r="P102">
        <v>101575.1</v>
      </c>
      <c r="Q102">
        <v>80607</v>
      </c>
      <c r="R102">
        <v>77394.850000000006</v>
      </c>
      <c r="S102">
        <v>90103.5</v>
      </c>
      <c r="T102">
        <f t="shared" si="96"/>
        <v>1.1642053702539639</v>
      </c>
      <c r="U102">
        <v>97.064400000000006</v>
      </c>
      <c r="V102">
        <v>110.0883</v>
      </c>
      <c r="W102">
        <f t="shared" si="97"/>
        <v>116.42053702539638</v>
      </c>
      <c r="X102">
        <v>509245.5</v>
      </c>
      <c r="Y102">
        <v>299855</v>
      </c>
      <c r="Z102">
        <v>104836.5</v>
      </c>
      <c r="AA102">
        <v>102667.4</v>
      </c>
      <c r="AB102">
        <v>255617.6</v>
      </c>
      <c r="AC102">
        <v>23.45</v>
      </c>
      <c r="AD102">
        <v>6101</v>
      </c>
      <c r="AE102">
        <f t="shared" si="112"/>
        <v>1.7866804316395406</v>
      </c>
      <c r="AF102">
        <f t="shared" si="113"/>
        <v>143068.44999999998</v>
      </c>
      <c r="AG102">
        <f>'Bond Portfolio data'!AX174</f>
        <v>98.7</v>
      </c>
      <c r="AI102">
        <v>9.4777647150507605</v>
      </c>
      <c r="AJ102">
        <v>30084.479353277002</v>
      </c>
      <c r="AK102">
        <v>8.3538915004606693</v>
      </c>
      <c r="AL102">
        <v>8.2921777488548791</v>
      </c>
      <c r="AM102">
        <v>1.1262404636358601</v>
      </c>
      <c r="AN102">
        <v>1.2744650439718499</v>
      </c>
      <c r="AO102">
        <f t="shared" si="126"/>
        <v>1.3852108487791643</v>
      </c>
      <c r="AP102">
        <v>768.04474159521999</v>
      </c>
      <c r="AQ102">
        <f>'Bond Portfolio data'!BG174/100</f>
        <v>6.2052999999999994</v>
      </c>
      <c r="AR102">
        <v>1940.3777393190001</v>
      </c>
      <c r="AS102">
        <f t="shared" si="117"/>
        <v>1722.8805055137582</v>
      </c>
      <c r="AU102">
        <v>105.2222</v>
      </c>
      <c r="AV102">
        <v>106.5896</v>
      </c>
      <c r="AW102">
        <v>1641893.51</v>
      </c>
      <c r="AX102">
        <v>1049310.5900000001</v>
      </c>
      <c r="AY102">
        <v>259277.36</v>
      </c>
      <c r="AZ102">
        <v>344485.41</v>
      </c>
      <c r="BA102">
        <v>221073</v>
      </c>
      <c r="BB102">
        <v>957.2</v>
      </c>
      <c r="BC102">
        <f t="shared" si="134"/>
        <v>17.76600019287023</v>
      </c>
      <c r="BD102">
        <f>'Bond Portfolio data'!BP174</f>
        <v>0.65110000000000001</v>
      </c>
      <c r="BF102">
        <v>1881924</v>
      </c>
      <c r="BG102">
        <v>1029228</v>
      </c>
      <c r="BH102">
        <v>381060</v>
      </c>
      <c r="BI102">
        <v>390480</v>
      </c>
      <c r="BJ102">
        <v>571572</v>
      </c>
      <c r="BK102">
        <v>600044</v>
      </c>
      <c r="BL102">
        <v>110.6</v>
      </c>
      <c r="BM102">
        <v>106.7</v>
      </c>
      <c r="BN102">
        <v>1701268</v>
      </c>
      <c r="BO102">
        <v>953931</v>
      </c>
      <c r="BP102">
        <v>410526</v>
      </c>
      <c r="BQ102">
        <v>333515</v>
      </c>
      <c r="BR102">
        <v>115.792</v>
      </c>
      <c r="BS102">
        <v>102.3</v>
      </c>
      <c r="BT102">
        <f>'Bond Portfolio data'!BX174</f>
        <v>1.0235000000000001</v>
      </c>
      <c r="BV102">
        <v>1550384</v>
      </c>
      <c r="BW102">
        <v>846584</v>
      </c>
      <c r="BX102">
        <v>429692</v>
      </c>
      <c r="BY102">
        <v>280160</v>
      </c>
      <c r="BZ102">
        <v>314076</v>
      </c>
      <c r="CA102">
        <v>322492</v>
      </c>
      <c r="CB102">
        <v>105.29300000000001</v>
      </c>
      <c r="CC102">
        <v>99.872799999999998</v>
      </c>
      <c r="CD102">
        <v>1471972.16</v>
      </c>
      <c r="CE102">
        <v>789438.5</v>
      </c>
      <c r="CF102">
        <v>422224.47</v>
      </c>
      <c r="CG102">
        <v>261301.21</v>
      </c>
      <c r="CH102">
        <v>187098</v>
      </c>
      <c r="CI102">
        <v>98.8</v>
      </c>
      <c r="CJ102">
        <f t="shared" si="114"/>
        <v>1893.7044534412955</v>
      </c>
      <c r="CK102">
        <f>1/'Bond Portfolio data'!CG174</f>
        <v>1.0087763542822556</v>
      </c>
      <c r="CM102">
        <v>3036240</v>
      </c>
      <c r="CN102">
        <v>1226660</v>
      </c>
      <c r="CO102">
        <v>718488</v>
      </c>
      <c r="CP102">
        <v>645344</v>
      </c>
      <c r="CQ102">
        <v>1194528</v>
      </c>
      <c r="CR102">
        <v>859072</v>
      </c>
      <c r="CS102">
        <v>112.1352</v>
      </c>
      <c r="CT102">
        <v>103.631</v>
      </c>
      <c r="CU102">
        <v>2712881.12</v>
      </c>
      <c r="CV102">
        <v>1181658.8400000001</v>
      </c>
      <c r="CW102">
        <v>660038.5</v>
      </c>
      <c r="CX102">
        <v>572238.97</v>
      </c>
      <c r="CY102">
        <v>343695</v>
      </c>
      <c r="CZ102">
        <v>918513.17</v>
      </c>
      <c r="DA102">
        <f t="shared" si="131"/>
        <v>0.37418625146115214</v>
      </c>
      <c r="DB102">
        <v>114.2</v>
      </c>
      <c r="DC102">
        <v>2601.4299999999998</v>
      </c>
      <c r="DD102">
        <v>979000</v>
      </c>
      <c r="DE102">
        <f>'Bond Portfolio data'!CP174</f>
        <v>5.8281999999999998</v>
      </c>
      <c r="DG102">
        <v>102.96259999999999</v>
      </c>
      <c r="DH102">
        <f t="shared" si="98"/>
        <v>95.314228060453161</v>
      </c>
      <c r="DI102">
        <v>1486156</v>
      </c>
      <c r="DJ102">
        <v>1559217.37</v>
      </c>
      <c r="DK102">
        <v>3628970.58</v>
      </c>
      <c r="DL102">
        <v>1702674.45</v>
      </c>
      <c r="DM102">
        <v>821961.82</v>
      </c>
      <c r="DN102">
        <v>915965.64</v>
      </c>
      <c r="DO102">
        <v>449534.18</v>
      </c>
      <c r="DP102">
        <v>46953.55</v>
      </c>
      <c r="DQ102">
        <f t="shared" si="99"/>
        <v>9574.0190038878827</v>
      </c>
      <c r="DR102">
        <f>'Bond Portfolio data'!CY174</f>
        <v>6.5571000000000002</v>
      </c>
      <c r="DT102">
        <v>634720.55000000005</v>
      </c>
      <c r="DU102">
        <v>342936.79</v>
      </c>
      <c r="DV102">
        <v>148849.81</v>
      </c>
      <c r="DW102">
        <v>70137.240000000005</v>
      </c>
      <c r="DX102">
        <v>513845.97</v>
      </c>
      <c r="DY102">
        <v>412335.45</v>
      </c>
      <c r="DZ102">
        <v>99.960400000000007</v>
      </c>
      <c r="EA102">
        <v>96.409400000000005</v>
      </c>
      <c r="EB102">
        <v>634937.64</v>
      </c>
      <c r="EC102">
        <v>348916.59</v>
      </c>
      <c r="ED102">
        <v>149776.48000000001</v>
      </c>
      <c r="EE102">
        <v>68600.39</v>
      </c>
      <c r="EF102">
        <v>92875.99</v>
      </c>
      <c r="EG102">
        <v>4782.3900000000003</v>
      </c>
      <c r="EH102">
        <f t="shared" si="110"/>
        <v>19420.413224350166</v>
      </c>
      <c r="EI102">
        <f>'Bond Portfolio data'!DI174</f>
        <v>0.94230000000000003</v>
      </c>
      <c r="EK102">
        <v>0.206650794</v>
      </c>
      <c r="EL102">
        <v>0.32</v>
      </c>
      <c r="EM102">
        <v>0.3</v>
      </c>
      <c r="EN102">
        <v>1.25</v>
      </c>
      <c r="EO102">
        <v>2.88</v>
      </c>
      <c r="EP102">
        <v>3.25</v>
      </c>
      <c r="EQ102">
        <v>1.77</v>
      </c>
      <c r="ER102">
        <v>0</v>
      </c>
      <c r="ES102" s="42">
        <v>0.93</v>
      </c>
      <c r="ET102" s="1">
        <f t="shared" si="135"/>
        <v>0.61380441558669108</v>
      </c>
      <c r="EV102">
        <v>2.861203776</v>
      </c>
      <c r="EW102">
        <v>2.0099999999999998</v>
      </c>
      <c r="EX102">
        <v>0.76</v>
      </c>
      <c r="EY102">
        <v>1.96</v>
      </c>
      <c r="EZ102">
        <v>3.34</v>
      </c>
      <c r="FA102">
        <v>6</v>
      </c>
      <c r="FB102">
        <v>2.19</v>
      </c>
      <c r="FC102">
        <v>1.06</v>
      </c>
      <c r="FD102">
        <v>1.83</v>
      </c>
      <c r="FE102" s="1">
        <f t="shared" si="136"/>
        <v>2.3911424717655154</v>
      </c>
      <c r="GT102">
        <f t="shared" si="118"/>
        <v>0.71368244844505913</v>
      </c>
      <c r="GU102">
        <f t="shared" si="115"/>
        <v>0.60542074135540802</v>
      </c>
      <c r="GV102">
        <f t="shared" si="132"/>
        <v>1.4510459345239941</v>
      </c>
      <c r="GW102">
        <f t="shared" si="119"/>
        <v>0.17917863500521236</v>
      </c>
      <c r="GX102">
        <f t="shared" si="120"/>
        <v>0.13954168488239793</v>
      </c>
      <c r="GY102">
        <f t="shared" si="121"/>
        <v>-3.794516252333658E-2</v>
      </c>
      <c r="GZ102">
        <f t="shared" si="122"/>
        <v>0.62093490347767577</v>
      </c>
      <c r="HA102">
        <f t="shared" ref="HA102:HA112" si="137">100*($GF$39*(LN(K102)-LN(K101))+$GG$39*(LN(AG102)-LN(AG101))+$GH$39*(LN(AQ102)-LN(AQ101))+$GI$39*(LN(BD102)-LN(BD101))+$GJ$39*(LN(BT102)-LN(BT101))+$GK$39*(LN(CK102)-LN(CK101))+$GL$39*(LN(DE102)-LN(DE101))+$GM$39*(LN(DR102)-LN(DR101))+$GN$39*(LN(EI102)-LN(EI101)))</f>
        <v>2.4470625973858025</v>
      </c>
      <c r="HB102">
        <f t="shared" si="123"/>
        <v>8.2011379962592612E-2</v>
      </c>
      <c r="HD102">
        <f t="shared" ref="HD102:HD112" si="138">100*($GF$41*(LN(D102)-LN(D101))+$GG$41*(LN(X102)-LN(X101))+$GI$41*(LN(AW102)-LN(AW101))+$GJ$41*(LN(BN102)-LN(BN101))+$GK$41*(LN(CD102)-LN(CD101))+$GL$41*(LN(CU102)-LN(CU101))+$GM$41*(LN(DK102)-LN(DK101))+$GN$41*(LN(EB102)-LN(EB101)))</f>
        <v>0.61727881886209135</v>
      </c>
      <c r="HE102">
        <f t="shared" ref="HE102:HE112" si="139">100*($GF$41*(LN(E102)-LN(E101))+$GG$41*(LN(Y102)-LN(Y101))+$GI$41*(LN(AX102)-LN(AX101))+$GJ$41*(LN(BO102)-LN(BO101))+$GK$41*(LN(CE102)-LN(CE101))+$GL$41*(LN(CV102)-LN(CV101))+$GM$41*(LN(DL102)-LN(DL101))+$GN$41*(LN(EC102)-LN(EC101)))</f>
        <v>0.47147523087332838</v>
      </c>
      <c r="HF102">
        <f t="shared" ref="HF102:HF112" si="140">100*($GF$41*(LN(F102)-LN(F101))+$GG$41*(LN(Z102)-LN(Z101))+$GI$41*(LN(AY102)-LN(AY101))+$GJ$41*(LN(BP102)-LN(BP101))+$GK$41*(LN(CF102)-LN(CF101))+$GL$41*(LN(CW102)-LN(CW101))+$GM$41*(LN(DM102)-LN(DM101))+$GN$41*(LN(ED102)-LN(ED101)))</f>
        <v>1.4044614788227008</v>
      </c>
      <c r="HG102">
        <f t="shared" ref="HG102:HG112" si="141">100*($GF$41*(LN(I102)-LN(I101))+$GG$41*(LN(AF102)-LN(AF101))+$GI$41*(LN(BB102)-LN(BB101))+$GJ$41*(LN(BS102)-LN(BS101))+$GK$41*(LN(CI102)-LN(CI101))+$GL$41*(LN(DC102)-LN(DC101))+$GM$41*(LN(DP102)-LN(DP101))+$GN$41*(LN(EG102)-LN(EG101)))</f>
        <v>0.18660131106707159</v>
      </c>
      <c r="HH102">
        <f t="shared" ref="HH102:HH112" si="142">100*($GF$41*(LN(B102)-LN(B101))+$GG$41*(LN(U102)-LN(U101))+$GI$41*(LN(AU102)-LN(AU101))+$GJ$41*(LN(BL102)-LN(BL101))+$GK$41*(LN(CB102)-LN(CB101))+$GL$41*(LN(CS102)-LN(CS101))+$GM$41*(LN(DG102)-LN(DG101))+$GN$41*(LN(DZ102)-LN(DZ101)))</f>
        <v>0.13608816587534128</v>
      </c>
      <c r="HI102">
        <f t="shared" ref="HI102:HI112" si="143">100*($GF$41*(LN(C102)-LN(C101))+$GG$41*(LN(W102)-LN(W101))+$GI$41*(LN(AV102)-LN(AV101))+$GJ$41*(LN(BM102)-LN(BM101))+$GK$41*(LN(CC102)-LN(CC101))+$GL$41*(LN(CT102)-LN(CT101))+$GM$41*(LN(DH102)-LN(DH101))+$GN$41*(LN(EA102)-LN(EA101)))</f>
        <v>-0.1529497697956603</v>
      </c>
      <c r="HJ102">
        <f t="shared" si="111"/>
        <v>0.44930891086272845</v>
      </c>
      <c r="HK102">
        <f t="shared" ref="HK102:HK112" si="144">100*($GF$41*(LN(K102)-LN(K101))+$GG$41*(LN(AG102)-LN(AG101))+$GI$41*(LN(BD102)-LN(BD101))+$GJ$41*(LN(BT102)-LN(BT101))+$GK$41*(LN(CK102)-LN(CK101))+$GL$41*(LN(DE102)-LN(DE101))+$GM$41*(LN(DR102)-LN(DR101))+$GN$41*(LN(EI102)-LN(EI101)))</f>
        <v>2.7404776087055773</v>
      </c>
      <c r="HL102">
        <f t="shared" ref="HL102:HL112" si="145">100*($GF$41*(LN(G102)-LN(G101))+$GG$41*(LN(AA102)-LN(AA101))+$GI$41*(LN(AZ102)-LN(AZ101))+$GJ$41*(LN(BQ102)-LN(BQ101))+$GK$41*(LN(CG102)-LN(CG101))+$GL$41*(LN(CX102)-LN(CX101))+$GM$41*(LN(DN102)-LN(DN101))+$GN$41*(LN(EE102)-LN(EE101)))</f>
        <v>0.3105120367844682</v>
      </c>
      <c r="HN102">
        <f t="shared" si="127"/>
        <v>7.1368244844505916E-3</v>
      </c>
      <c r="HO102">
        <f t="shared" si="116"/>
        <v>6.0542074135540806E-3</v>
      </c>
      <c r="HP102">
        <f t="shared" si="133"/>
        <v>1.4510459345239941E-2</v>
      </c>
      <c r="HQ102">
        <f t="shared" si="128"/>
        <v>1.7917863500521236E-3</v>
      </c>
      <c r="HR102">
        <f t="shared" si="124"/>
        <v>1.3608816587534129E-3</v>
      </c>
      <c r="HS102">
        <f t="shared" si="125"/>
        <v>-1.529497697956603E-3</v>
      </c>
      <c r="HT102">
        <f t="shared" si="129"/>
        <v>6.2093490347767573E-3</v>
      </c>
      <c r="HU102">
        <f t="shared" si="109"/>
        <v>2.4470625973858025E-2</v>
      </c>
      <c r="HV102">
        <f t="shared" si="130"/>
        <v>8.2011379962592612E-2</v>
      </c>
    </row>
    <row r="103" spans="1:230" ht="15.75" x14ac:dyDescent="0.25">
      <c r="A103" t="s">
        <v>463</v>
      </c>
      <c r="B103">
        <v>1.3479236189999999</v>
      </c>
      <c r="C103">
        <v>125.1172152</v>
      </c>
      <c r="D103">
        <v>1847389.5048980699</v>
      </c>
      <c r="E103">
        <v>1008802.73568252</v>
      </c>
      <c r="F103">
        <v>375427.477665541</v>
      </c>
      <c r="G103">
        <v>369493.66929572099</v>
      </c>
      <c r="H103">
        <v>1192315.5067497899</v>
      </c>
      <c r="I103">
        <v>126400.20402603</v>
      </c>
      <c r="J103">
        <f t="shared" si="95"/>
        <v>9432.8606186763172</v>
      </c>
      <c r="K103">
        <f>1/'Bond Portfolio data'!AP175</f>
        <v>0.75495400820182035</v>
      </c>
      <c r="M103">
        <v>507061.7</v>
      </c>
      <c r="N103">
        <v>297848.7</v>
      </c>
      <c r="O103">
        <v>119640.1</v>
      </c>
      <c r="P103">
        <v>101884.3</v>
      </c>
      <c r="Q103">
        <v>81811</v>
      </c>
      <c r="R103">
        <v>79059.100000000006</v>
      </c>
      <c r="S103">
        <v>93393</v>
      </c>
      <c r="T103">
        <f t="shared" si="96"/>
        <v>1.1813061368014561</v>
      </c>
      <c r="U103">
        <v>97.324399999999997</v>
      </c>
      <c r="V103">
        <v>111.37479999999999</v>
      </c>
      <c r="W103">
        <f t="shared" si="97"/>
        <v>118.13061368014561</v>
      </c>
      <c r="X103">
        <v>512212.6</v>
      </c>
      <c r="Y103">
        <v>300273.2</v>
      </c>
      <c r="Z103">
        <v>106811.6</v>
      </c>
      <c r="AA103">
        <v>102755.7</v>
      </c>
      <c r="AB103">
        <v>253616.5</v>
      </c>
      <c r="AC103">
        <v>23.49</v>
      </c>
      <c r="AD103">
        <v>6114</v>
      </c>
      <c r="AE103">
        <f t="shared" si="112"/>
        <v>1.7659119833703136</v>
      </c>
      <c r="AF103">
        <f t="shared" si="113"/>
        <v>143617.85999999999</v>
      </c>
      <c r="AG103">
        <f>'Bond Portfolio data'!AX175</f>
        <v>98.97</v>
      </c>
      <c r="AI103">
        <v>9.4980011313969808</v>
      </c>
      <c r="AJ103">
        <v>30817.8052196762</v>
      </c>
      <c r="AK103">
        <v>8.3762716856364392</v>
      </c>
      <c r="AL103">
        <v>8.3116029781339602</v>
      </c>
      <c r="AM103">
        <v>1.13274472298698</v>
      </c>
      <c r="AN103">
        <v>1.2830769928027901</v>
      </c>
      <c r="AO103">
        <f t="shared" si="126"/>
        <v>0.90118940186582641</v>
      </c>
      <c r="AP103">
        <v>768.72700081949199</v>
      </c>
      <c r="AQ103">
        <f>'Bond Portfolio data'!BG175/100</f>
        <v>6.1673999999999998</v>
      </c>
      <c r="AR103">
        <v>1996.7646046362499</v>
      </c>
      <c r="AS103">
        <f t="shared" si="117"/>
        <v>1762.7666358673482</v>
      </c>
      <c r="AU103">
        <v>105.9846</v>
      </c>
      <c r="AV103">
        <v>106.8446</v>
      </c>
      <c r="AW103">
        <v>1654357.27</v>
      </c>
      <c r="AX103">
        <v>1057415.6599999999</v>
      </c>
      <c r="AY103">
        <v>268221.86</v>
      </c>
      <c r="AZ103">
        <v>345114.44</v>
      </c>
      <c r="BA103">
        <v>220751</v>
      </c>
      <c r="BB103">
        <v>968.3</v>
      </c>
      <c r="BC103">
        <f t="shared" si="134"/>
        <v>17.536761493179959</v>
      </c>
      <c r="BD103">
        <f>'Bond Portfolio data'!BP175</f>
        <v>0.64480000000000004</v>
      </c>
      <c r="BF103">
        <v>1907692</v>
      </c>
      <c r="BG103">
        <v>1041512</v>
      </c>
      <c r="BH103">
        <v>386508</v>
      </c>
      <c r="BI103">
        <v>394528</v>
      </c>
      <c r="BJ103">
        <v>576176</v>
      </c>
      <c r="BK103">
        <v>608876</v>
      </c>
      <c r="BL103">
        <v>111.2</v>
      </c>
      <c r="BM103">
        <v>108.2</v>
      </c>
      <c r="BN103">
        <v>1715208</v>
      </c>
      <c r="BO103">
        <v>960979</v>
      </c>
      <c r="BP103">
        <v>411315</v>
      </c>
      <c r="BQ103">
        <v>335030</v>
      </c>
      <c r="BR103">
        <v>116.79900000000001</v>
      </c>
      <c r="BS103">
        <v>102.459</v>
      </c>
      <c r="BT103">
        <f>'Bond Portfolio data'!BX175</f>
        <v>1.0382</v>
      </c>
      <c r="BV103">
        <v>1564124</v>
      </c>
      <c r="BW103">
        <v>861896</v>
      </c>
      <c r="BX103">
        <v>432736</v>
      </c>
      <c r="BY103">
        <v>282152</v>
      </c>
      <c r="BZ103">
        <v>325256</v>
      </c>
      <c r="CA103">
        <v>336060</v>
      </c>
      <c r="CB103">
        <v>105.70399999999999</v>
      </c>
      <c r="CC103">
        <v>106.4639</v>
      </c>
      <c r="CD103">
        <v>1480250.78</v>
      </c>
      <c r="CE103">
        <v>797881.98</v>
      </c>
      <c r="CF103">
        <v>422053.68</v>
      </c>
      <c r="CG103">
        <v>262320.73</v>
      </c>
      <c r="CH103">
        <v>188741</v>
      </c>
      <c r="CI103">
        <v>99.3</v>
      </c>
      <c r="CJ103">
        <f t="shared" si="114"/>
        <v>1900.7150050352468</v>
      </c>
      <c r="CK103">
        <f>1/'Bond Portfolio data'!CG175</f>
        <v>1.0912265386294195</v>
      </c>
      <c r="CM103">
        <v>3100028</v>
      </c>
      <c r="CN103">
        <v>1238440</v>
      </c>
      <c r="CO103">
        <v>729924</v>
      </c>
      <c r="CP103">
        <v>656544</v>
      </c>
      <c r="CQ103">
        <v>1232988</v>
      </c>
      <c r="CR103">
        <v>888980</v>
      </c>
      <c r="CS103">
        <v>113.3965</v>
      </c>
      <c r="CT103">
        <v>106.2448</v>
      </c>
      <c r="CU103">
        <v>2735858.92</v>
      </c>
      <c r="CV103">
        <v>1190614.98</v>
      </c>
      <c r="CW103">
        <v>666492.39</v>
      </c>
      <c r="CX103">
        <v>576306.51</v>
      </c>
      <c r="CY103">
        <v>347782</v>
      </c>
      <c r="CZ103">
        <v>892878.69</v>
      </c>
      <c r="DA103">
        <f t="shared" si="131"/>
        <v>0.38950644011898194</v>
      </c>
      <c r="DB103">
        <v>111.7</v>
      </c>
      <c r="DC103">
        <v>2616.2199999999998</v>
      </c>
      <c r="DD103">
        <v>987000</v>
      </c>
      <c r="DE103">
        <f>'Bond Portfolio data'!CP175</f>
        <v>5.9886999999999997</v>
      </c>
      <c r="DG103">
        <v>103.49</v>
      </c>
      <c r="DH103">
        <f t="shared" si="98"/>
        <v>95.861945967792622</v>
      </c>
      <c r="DI103">
        <v>1491948</v>
      </c>
      <c r="DJ103">
        <v>1556350.63</v>
      </c>
      <c r="DK103">
        <v>3657764.12</v>
      </c>
      <c r="DL103">
        <v>1718085.31</v>
      </c>
      <c r="DM103">
        <v>846542.76</v>
      </c>
      <c r="DN103">
        <v>916502.29</v>
      </c>
      <c r="DO103">
        <v>455398.73</v>
      </c>
      <c r="DP103">
        <v>47062</v>
      </c>
      <c r="DQ103">
        <f t="shared" si="99"/>
        <v>9676.5698440355263</v>
      </c>
      <c r="DR103">
        <f>'Bond Portfolio data'!CY175</f>
        <v>6.5552000000000001</v>
      </c>
      <c r="DT103">
        <v>637619.03</v>
      </c>
      <c r="DU103">
        <v>344911.21</v>
      </c>
      <c r="DV103">
        <v>149387.68</v>
      </c>
      <c r="DW103">
        <v>70912.800000000003</v>
      </c>
      <c r="DX103">
        <v>457933.51</v>
      </c>
      <c r="DY103">
        <v>381323.84</v>
      </c>
      <c r="DZ103">
        <v>100.0866</v>
      </c>
      <c r="EA103">
        <v>96.425299999999993</v>
      </c>
      <c r="EB103">
        <v>636960.19999999995</v>
      </c>
      <c r="EC103">
        <v>350062.26</v>
      </c>
      <c r="ED103">
        <v>150219.82</v>
      </c>
      <c r="EE103">
        <v>69254.34</v>
      </c>
      <c r="EF103">
        <v>93409.82</v>
      </c>
      <c r="EG103">
        <v>4811.8599999999997</v>
      </c>
      <c r="EH103">
        <f t="shared" si="110"/>
        <v>19412.414326268849</v>
      </c>
      <c r="EI103">
        <f>'Bond Portfolio data'!DI175</f>
        <v>0.93200000000000005</v>
      </c>
      <c r="EK103">
        <v>0.22348484800000001</v>
      </c>
      <c r="EL103">
        <v>0.31</v>
      </c>
      <c r="EM103">
        <v>0.3</v>
      </c>
      <c r="EN103">
        <v>1.25</v>
      </c>
      <c r="EO103">
        <v>2.65</v>
      </c>
      <c r="EP103">
        <v>3.25</v>
      </c>
      <c r="EQ103">
        <v>1.71</v>
      </c>
      <c r="ER103">
        <v>-0.08</v>
      </c>
      <c r="ES103" s="42">
        <v>0.92</v>
      </c>
      <c r="ET103" s="1">
        <f t="shared" si="135"/>
        <v>0.61193846435976529</v>
      </c>
      <c r="EV103">
        <v>3.1967650760000001</v>
      </c>
      <c r="EW103">
        <v>2.67</v>
      </c>
      <c r="EX103">
        <v>0.72</v>
      </c>
      <c r="EY103">
        <v>2.58</v>
      </c>
      <c r="EZ103">
        <v>3.87</v>
      </c>
      <c r="FA103">
        <v>6</v>
      </c>
      <c r="FB103">
        <v>2.86</v>
      </c>
      <c r="FC103">
        <v>1.1100000000000001</v>
      </c>
      <c r="FD103">
        <v>2.37</v>
      </c>
      <c r="FE103" s="1">
        <f t="shared" si="136"/>
        <v>2.6578294888073422</v>
      </c>
      <c r="GT103">
        <f t="shared" si="118"/>
        <v>0.58260048928512465</v>
      </c>
      <c r="GU103">
        <f t="shared" si="115"/>
        <v>0.48752953574541086</v>
      </c>
      <c r="GV103">
        <f t="shared" si="132"/>
        <v>1.449133391556199</v>
      </c>
      <c r="GW103">
        <f t="shared" si="119"/>
        <v>0.26859032344865941</v>
      </c>
      <c r="GX103">
        <f t="shared" si="120"/>
        <v>0.2744730647867874</v>
      </c>
      <c r="GY103">
        <f t="shared" si="121"/>
        <v>0.68680060287007427</v>
      </c>
      <c r="GZ103">
        <f t="shared" si="122"/>
        <v>6.2986810021911158E-2</v>
      </c>
      <c r="HA103">
        <f t="shared" si="137"/>
        <v>-0.40876201030651077</v>
      </c>
      <c r="HB103">
        <f t="shared" si="123"/>
        <v>0.34599829385963371</v>
      </c>
      <c r="HD103">
        <f t="shared" si="138"/>
        <v>0.4661505922488508</v>
      </c>
      <c r="HE103">
        <f t="shared" si="139"/>
        <v>0.34607329602800752</v>
      </c>
      <c r="HF103">
        <f t="shared" si="140"/>
        <v>1.4092628015367017</v>
      </c>
      <c r="HG103">
        <f t="shared" si="141"/>
        <v>0.2831198085664503</v>
      </c>
      <c r="HH103">
        <f t="shared" si="142"/>
        <v>0.25011825392068709</v>
      </c>
      <c r="HI103">
        <f t="shared" si="143"/>
        <v>0.66947593892860924</v>
      </c>
      <c r="HJ103">
        <f t="shared" si="111"/>
        <v>-0.12653862244348149</v>
      </c>
      <c r="HK103">
        <f t="shared" si="144"/>
        <v>-0.39228663674034508</v>
      </c>
      <c r="HL103">
        <f t="shared" si="145"/>
        <v>0.18901003943293918</v>
      </c>
      <c r="HN103">
        <f t="shared" si="127"/>
        <v>5.8260048928512461E-3</v>
      </c>
      <c r="HO103">
        <f t="shared" si="116"/>
        <v>4.8752953574541088E-3</v>
      </c>
      <c r="HP103">
        <f t="shared" si="133"/>
        <v>1.4491333915561989E-2</v>
      </c>
      <c r="HQ103">
        <f t="shared" si="128"/>
        <v>2.6859032344865941E-3</v>
      </c>
      <c r="HR103">
        <f t="shared" si="124"/>
        <v>2.5011825392068708E-3</v>
      </c>
      <c r="HS103">
        <f t="shared" si="125"/>
        <v>6.6947593892860927E-3</v>
      </c>
      <c r="HT103">
        <f t="shared" si="129"/>
        <v>6.2986810021911155E-4</v>
      </c>
      <c r="HU103">
        <f t="shared" si="109"/>
        <v>-4.0876201030651078E-3</v>
      </c>
      <c r="HV103">
        <f t="shared" si="130"/>
        <v>0.34599829385963371</v>
      </c>
    </row>
    <row r="104" spans="1:230" ht="15.75" x14ac:dyDescent="0.25">
      <c r="A104" t="s">
        <v>464</v>
      </c>
      <c r="B104">
        <v>1.3515401140000001</v>
      </c>
      <c r="C104">
        <v>124.59216740000001</v>
      </c>
      <c r="D104">
        <v>1850757.9370864599</v>
      </c>
      <c r="E104">
        <v>1010575.60630103</v>
      </c>
      <c r="F104">
        <v>376600.945893083</v>
      </c>
      <c r="G104">
        <v>370154.45561016398</v>
      </c>
      <c r="H104">
        <v>1196409.22277427</v>
      </c>
      <c r="I104">
        <v>126549.05272353</v>
      </c>
      <c r="J104">
        <f t="shared" si="95"/>
        <v>9454.1144088059609</v>
      </c>
      <c r="K104">
        <f>1/'Bond Portfolio data'!AP176</f>
        <v>0.73472740511179246</v>
      </c>
      <c r="M104">
        <v>506123.3</v>
      </c>
      <c r="N104">
        <v>298465.2</v>
      </c>
      <c r="O104">
        <v>122161.9</v>
      </c>
      <c r="P104">
        <v>101599.4</v>
      </c>
      <c r="Q104">
        <v>81534.899999999994</v>
      </c>
      <c r="R104">
        <v>81535.199999999997</v>
      </c>
      <c r="S104">
        <v>97274.9</v>
      </c>
      <c r="T104">
        <f t="shared" si="96"/>
        <v>1.1930417782749045</v>
      </c>
      <c r="U104">
        <v>97.350800000000007</v>
      </c>
      <c r="V104">
        <v>112.9555</v>
      </c>
      <c r="W104">
        <f t="shared" si="97"/>
        <v>119.30417782749045</v>
      </c>
      <c r="X104">
        <v>511135.6</v>
      </c>
      <c r="Y104">
        <v>299460.40000000002</v>
      </c>
      <c r="Z104">
        <v>108091</v>
      </c>
      <c r="AA104">
        <v>102871.7</v>
      </c>
      <c r="AB104">
        <v>255001.4</v>
      </c>
      <c r="AC104">
        <v>23.49</v>
      </c>
      <c r="AD104">
        <v>6137</v>
      </c>
      <c r="AE104">
        <f t="shared" si="112"/>
        <v>1.7689005816043812</v>
      </c>
      <c r="AF104">
        <f t="shared" si="113"/>
        <v>144158.13</v>
      </c>
      <c r="AG104">
        <f>'Bond Portfolio data'!AX176</f>
        <v>100.34</v>
      </c>
      <c r="AI104">
        <v>9.5143906659369399</v>
      </c>
      <c r="AJ104">
        <v>31365.307964011499</v>
      </c>
      <c r="AK104">
        <v>8.3969454491206008</v>
      </c>
      <c r="AL104">
        <v>8.3124127278396198</v>
      </c>
      <c r="AM104">
        <v>1.1411741059264899</v>
      </c>
      <c r="AN104">
        <v>1.29229757562097</v>
      </c>
      <c r="AO104">
        <f t="shared" si="126"/>
        <v>0.65693465847689803</v>
      </c>
      <c r="AP104">
        <v>769.42160083042904</v>
      </c>
      <c r="AQ104">
        <f>'Bond Portfolio data'!BG176/100</f>
        <v>6.1308000000000007</v>
      </c>
      <c r="AR104">
        <v>2129.6281865076098</v>
      </c>
      <c r="AS104">
        <f t="shared" si="117"/>
        <v>1866.1728963597709</v>
      </c>
      <c r="AU104">
        <v>105.9402</v>
      </c>
      <c r="AV104">
        <v>105.8289</v>
      </c>
      <c r="AW104">
        <v>1662493.39</v>
      </c>
      <c r="AX104">
        <v>1064324.24</v>
      </c>
      <c r="AY104">
        <v>275252.92</v>
      </c>
      <c r="AZ104">
        <v>347761.1</v>
      </c>
      <c r="BA104">
        <v>221959</v>
      </c>
      <c r="BB104">
        <v>969.1</v>
      </c>
      <c r="BC104">
        <f t="shared" si="134"/>
        <v>17.618170705571387</v>
      </c>
      <c r="BD104">
        <f>'Bond Portfolio data'!BP176</f>
        <v>0.61770000000000003</v>
      </c>
      <c r="BF104">
        <v>1928372</v>
      </c>
      <c r="BG104">
        <v>1050644</v>
      </c>
      <c r="BH104">
        <v>392484</v>
      </c>
      <c r="BI104">
        <v>398548</v>
      </c>
      <c r="BJ104">
        <v>578768</v>
      </c>
      <c r="BK104">
        <v>611504</v>
      </c>
      <c r="BL104">
        <v>111.3</v>
      </c>
      <c r="BM104">
        <v>108.2</v>
      </c>
      <c r="BN104">
        <v>1732496</v>
      </c>
      <c r="BO104">
        <v>967149</v>
      </c>
      <c r="BP104">
        <v>413003</v>
      </c>
      <c r="BQ104">
        <v>337175</v>
      </c>
      <c r="BR104">
        <v>117.895</v>
      </c>
      <c r="BS104">
        <v>102.714</v>
      </c>
      <c r="BT104">
        <f>'Bond Portfolio data'!BX176</f>
        <v>1.0498000000000001</v>
      </c>
      <c r="BV104">
        <v>1590632</v>
      </c>
      <c r="BW104">
        <v>874092</v>
      </c>
      <c r="BX104">
        <v>434692</v>
      </c>
      <c r="BY104">
        <v>285316</v>
      </c>
      <c r="BZ104">
        <v>332140</v>
      </c>
      <c r="CA104">
        <v>333144</v>
      </c>
      <c r="CB104">
        <v>106.5009</v>
      </c>
      <c r="CC104">
        <v>106.1708</v>
      </c>
      <c r="CD104">
        <v>1492490.22</v>
      </c>
      <c r="CE104">
        <v>803266.28</v>
      </c>
      <c r="CF104">
        <v>421283.21</v>
      </c>
      <c r="CG104">
        <v>264040.71000000002</v>
      </c>
      <c r="CH104">
        <v>191198</v>
      </c>
      <c r="CI104">
        <v>98.7</v>
      </c>
      <c r="CJ104">
        <f t="shared" si="114"/>
        <v>1937.1631205673759</v>
      </c>
      <c r="CK104">
        <f>1/'Bond Portfolio data'!CG176</f>
        <v>1.0777023386140749</v>
      </c>
      <c r="CM104">
        <v>3139780</v>
      </c>
      <c r="CN104">
        <v>1250988</v>
      </c>
      <c r="CO104">
        <v>743028</v>
      </c>
      <c r="CP104">
        <v>665416</v>
      </c>
      <c r="CQ104">
        <v>1237456</v>
      </c>
      <c r="CR104">
        <v>906724</v>
      </c>
      <c r="CS104">
        <v>114.6413</v>
      </c>
      <c r="CT104">
        <v>107.63339999999999</v>
      </c>
      <c r="CU104">
        <v>2732226.58</v>
      </c>
      <c r="CV104">
        <v>1192562.29</v>
      </c>
      <c r="CW104">
        <v>668593.24</v>
      </c>
      <c r="CX104">
        <v>581131.57999999996</v>
      </c>
      <c r="CY104">
        <v>350884</v>
      </c>
      <c r="CZ104">
        <v>891330.11</v>
      </c>
      <c r="DA104">
        <f t="shared" si="131"/>
        <v>0.39366335330015945</v>
      </c>
      <c r="DB104">
        <v>114.4</v>
      </c>
      <c r="DC104">
        <v>2621.53</v>
      </c>
      <c r="DD104">
        <v>985000</v>
      </c>
      <c r="DE104">
        <f>'Bond Portfolio data'!CP176</f>
        <v>6.0568999999999997</v>
      </c>
      <c r="DG104">
        <v>103.97969999999999</v>
      </c>
      <c r="DH104">
        <f t="shared" si="98"/>
        <v>95.822685495015335</v>
      </c>
      <c r="DI104">
        <v>1493540</v>
      </c>
      <c r="DJ104">
        <v>1558649.7</v>
      </c>
      <c r="DK104">
        <v>3686621.03</v>
      </c>
      <c r="DL104">
        <v>1724412.59</v>
      </c>
      <c r="DM104">
        <v>842440.25</v>
      </c>
      <c r="DN104">
        <v>919525.75</v>
      </c>
      <c r="DO104">
        <v>460695.32</v>
      </c>
      <c r="DP104">
        <v>47308.4</v>
      </c>
      <c r="DQ104">
        <f t="shared" si="99"/>
        <v>9738.1293808287737</v>
      </c>
      <c r="DR104">
        <f>'Bond Portfolio data'!CY176</f>
        <v>6.5091999999999999</v>
      </c>
      <c r="DT104">
        <v>638595.53</v>
      </c>
      <c r="DU104">
        <v>346279.42</v>
      </c>
      <c r="DV104">
        <v>150326.87</v>
      </c>
      <c r="DW104">
        <v>71415.070000000007</v>
      </c>
      <c r="DX104">
        <v>425377.77</v>
      </c>
      <c r="DY104">
        <v>354858.75</v>
      </c>
      <c r="DZ104">
        <v>99.913700000000006</v>
      </c>
      <c r="EA104">
        <v>95.1447</v>
      </c>
      <c r="EB104">
        <v>639275.21</v>
      </c>
      <c r="EC104">
        <v>352051.98</v>
      </c>
      <c r="ED104">
        <v>151243.75</v>
      </c>
      <c r="EE104">
        <v>69630.62</v>
      </c>
      <c r="EF104">
        <v>93915.51</v>
      </c>
      <c r="EG104">
        <v>4845.0200000000004</v>
      </c>
      <c r="EH104">
        <f t="shared" si="110"/>
        <v>19383.926175743338</v>
      </c>
      <c r="EI104">
        <f>'Bond Portfolio data'!DI176</f>
        <v>0.9032</v>
      </c>
      <c r="EK104">
        <v>0.23992187500000001</v>
      </c>
      <c r="EL104">
        <v>0.28999999999999998</v>
      </c>
      <c r="EM104">
        <v>0.3</v>
      </c>
      <c r="EN104">
        <v>1.25</v>
      </c>
      <c r="EO104">
        <v>2.59</v>
      </c>
      <c r="EP104">
        <v>3.25</v>
      </c>
      <c r="EQ104">
        <v>1.67</v>
      </c>
      <c r="ER104">
        <v>-7.0000000000000007E-2</v>
      </c>
      <c r="ES104" s="42">
        <v>0.89</v>
      </c>
      <c r="ET104" s="1">
        <f t="shared" si="135"/>
        <v>0.61504496684777554</v>
      </c>
      <c r="EV104">
        <v>3.215573853</v>
      </c>
      <c r="EW104">
        <v>2.8</v>
      </c>
      <c r="EX104">
        <v>0.63</v>
      </c>
      <c r="EY104">
        <v>2.58</v>
      </c>
      <c r="EZ104">
        <v>4.1100000000000003</v>
      </c>
      <c r="FA104">
        <v>6</v>
      </c>
      <c r="FB104">
        <v>2.92</v>
      </c>
      <c r="FC104">
        <v>1.25</v>
      </c>
      <c r="FD104">
        <v>2.38</v>
      </c>
      <c r="FE104" s="1">
        <f t="shared" si="136"/>
        <v>2.6661495304509173</v>
      </c>
      <c r="GT104">
        <f t="shared" si="118"/>
        <v>0.28584512790969446</v>
      </c>
      <c r="GU104">
        <f t="shared" si="115"/>
        <v>0.2948343240837189</v>
      </c>
      <c r="GV104">
        <f t="shared" si="132"/>
        <v>0.7264581234173183</v>
      </c>
      <c r="GW104">
        <f t="shared" si="119"/>
        <v>0.18267090805204725</v>
      </c>
      <c r="GX104">
        <f t="shared" si="120"/>
        <v>0.22097774950936241</v>
      </c>
      <c r="GY104">
        <f t="shared" si="121"/>
        <v>-2.6932043440166956E-3</v>
      </c>
      <c r="GZ104">
        <f t="shared" si="122"/>
        <v>0.43533686278791522</v>
      </c>
      <c r="HA104">
        <f t="shared" si="137"/>
        <v>-1.3906049943839118</v>
      </c>
      <c r="HB104">
        <f t="shared" si="123"/>
        <v>0.68237566486953316</v>
      </c>
      <c r="HD104">
        <f t="shared" si="138"/>
        <v>0.1765010430710712</v>
      </c>
      <c r="HE104">
        <f t="shared" si="139"/>
        <v>0.15159598776423563</v>
      </c>
      <c r="HF104">
        <f t="shared" si="140"/>
        <v>0.7786193312575127</v>
      </c>
      <c r="HG104">
        <f t="shared" si="141"/>
        <v>0.19013403668416998</v>
      </c>
      <c r="HH104">
        <f t="shared" si="142"/>
        <v>0.17892262618089946</v>
      </c>
      <c r="HI104">
        <f t="shared" si="143"/>
        <v>-5.5997439935287281E-2</v>
      </c>
      <c r="HJ104">
        <f t="shared" si="111"/>
        <v>0.32821201986912779</v>
      </c>
      <c r="HK104">
        <f t="shared" si="144"/>
        <v>-1.4548804461405873</v>
      </c>
      <c r="HL104">
        <f t="shared" si="145"/>
        <v>0.27686142236481925</v>
      </c>
      <c r="HN104">
        <f t="shared" si="127"/>
        <v>2.8584512790969445E-3</v>
      </c>
      <c r="HO104">
        <f t="shared" si="116"/>
        <v>2.9483432408371891E-3</v>
      </c>
      <c r="HP104">
        <f t="shared" si="133"/>
        <v>7.2645812341731834E-3</v>
      </c>
      <c r="HQ104">
        <f t="shared" si="128"/>
        <v>1.8267090805204724E-3</v>
      </c>
      <c r="HR104">
        <f t="shared" si="124"/>
        <v>1.7892262618089947E-3</v>
      </c>
      <c r="HS104">
        <f t="shared" si="125"/>
        <v>-5.5997439935287279E-4</v>
      </c>
      <c r="HT104">
        <f t="shared" si="129"/>
        <v>4.3533686278791521E-3</v>
      </c>
      <c r="HU104">
        <f t="shared" si="109"/>
        <v>-1.3906049943839118E-2</v>
      </c>
      <c r="HV104">
        <f t="shared" si="130"/>
        <v>0.68237566486953316</v>
      </c>
    </row>
    <row r="105" spans="1:230" ht="15.75" x14ac:dyDescent="0.25">
      <c r="A105" t="s">
        <v>465</v>
      </c>
      <c r="B105">
        <v>1.3549077899999999</v>
      </c>
      <c r="C105">
        <v>124.00788009999999</v>
      </c>
      <c r="D105">
        <v>1854587.7872492601</v>
      </c>
      <c r="E105">
        <v>1010664.31370788</v>
      </c>
      <c r="F105">
        <v>378082.12457751803</v>
      </c>
      <c r="G105">
        <v>370943.54503011098</v>
      </c>
      <c r="H105">
        <v>1203033.4351830201</v>
      </c>
      <c r="I105">
        <v>126797.08787972</v>
      </c>
      <c r="J105">
        <f t="shared" si="95"/>
        <v>9487.8632885024963</v>
      </c>
      <c r="K105">
        <f>1/'Bond Portfolio data'!AP177</f>
        <v>0.7300826161488434</v>
      </c>
      <c r="M105">
        <v>512255.4</v>
      </c>
      <c r="N105">
        <v>306689.2</v>
      </c>
      <c r="O105">
        <v>124738.4</v>
      </c>
      <c r="P105">
        <v>102275.8</v>
      </c>
      <c r="Q105">
        <v>86714.6</v>
      </c>
      <c r="R105">
        <v>86459.5</v>
      </c>
      <c r="S105">
        <v>105193</v>
      </c>
      <c r="T105">
        <f t="shared" si="96"/>
        <v>1.2166737027163006</v>
      </c>
      <c r="U105">
        <v>97.401799999999994</v>
      </c>
      <c r="V105">
        <v>115.2414</v>
      </c>
      <c r="W105">
        <f t="shared" si="97"/>
        <v>121.66737027163006</v>
      </c>
      <c r="X105">
        <v>517324.7</v>
      </c>
      <c r="Y105">
        <v>306845.3</v>
      </c>
      <c r="Z105">
        <v>111345.9</v>
      </c>
      <c r="AA105">
        <v>103109.1</v>
      </c>
      <c r="AB105">
        <v>255180.9</v>
      </c>
      <c r="AC105">
        <v>23.47</v>
      </c>
      <c r="AD105">
        <v>6140</v>
      </c>
      <c r="AE105">
        <f t="shared" si="112"/>
        <v>1.7707885456379966</v>
      </c>
      <c r="AF105">
        <f t="shared" si="113"/>
        <v>144105.79999999999</v>
      </c>
      <c r="AG105">
        <f>'Bond Portfolio data'!AX177</f>
        <v>102.79</v>
      </c>
      <c r="AI105">
        <v>9.5342391840042904</v>
      </c>
      <c r="AJ105">
        <v>32245.301724094901</v>
      </c>
      <c r="AK105">
        <v>8.4138420323503507</v>
      </c>
      <c r="AL105">
        <v>8.3303636443750708</v>
      </c>
      <c r="AM105">
        <v>1.1369874349517</v>
      </c>
      <c r="AN105">
        <v>1.29725720031695</v>
      </c>
      <c r="AO105">
        <f t="shared" si="126"/>
        <v>2.1344431767809144</v>
      </c>
      <c r="AP105">
        <v>770.12736383669903</v>
      </c>
      <c r="AQ105">
        <f>'Bond Portfolio data'!BG177/100</f>
        <v>6.1175999999999995</v>
      </c>
      <c r="AR105">
        <v>2174.9967429363601</v>
      </c>
      <c r="AS105">
        <f t="shared" si="117"/>
        <v>1912.9470353634608</v>
      </c>
      <c r="AU105">
        <v>106.5637</v>
      </c>
      <c r="AV105">
        <v>103.2362</v>
      </c>
      <c r="AW105">
        <v>1676582.87</v>
      </c>
      <c r="AX105">
        <v>1066809.8400000001</v>
      </c>
      <c r="AY105">
        <v>282876.51</v>
      </c>
      <c r="AZ105">
        <v>352971.34</v>
      </c>
      <c r="BA105">
        <v>222706</v>
      </c>
      <c r="BB105">
        <v>979.2</v>
      </c>
      <c r="BC105">
        <f t="shared" si="134"/>
        <v>17.495129462041227</v>
      </c>
      <c r="BD105">
        <f>'Bond Portfolio data'!BP177</f>
        <v>0.60419999999999996</v>
      </c>
      <c r="BF105">
        <v>1956004</v>
      </c>
      <c r="BG105">
        <v>1062908</v>
      </c>
      <c r="BH105">
        <v>392336</v>
      </c>
      <c r="BI105">
        <v>402052</v>
      </c>
      <c r="BJ105">
        <v>607612</v>
      </c>
      <c r="BK105">
        <v>624952</v>
      </c>
      <c r="BL105">
        <v>112.8</v>
      </c>
      <c r="BM105">
        <v>111.8</v>
      </c>
      <c r="BN105">
        <v>1733365</v>
      </c>
      <c r="BO105">
        <v>971554</v>
      </c>
      <c r="BP105">
        <v>408424</v>
      </c>
      <c r="BQ105">
        <v>337095</v>
      </c>
      <c r="BR105">
        <v>118.095</v>
      </c>
      <c r="BS105">
        <v>102.988</v>
      </c>
      <c r="BT105">
        <f>'Bond Portfolio data'!BX177</f>
        <v>1.1039000000000001</v>
      </c>
      <c r="BV105">
        <v>1605844</v>
      </c>
      <c r="BW105">
        <v>884108</v>
      </c>
      <c r="BX105">
        <v>435464</v>
      </c>
      <c r="BY105">
        <v>284492</v>
      </c>
      <c r="BZ105">
        <v>347172</v>
      </c>
      <c r="CA105">
        <v>335600</v>
      </c>
      <c r="CB105">
        <v>106.65949999999999</v>
      </c>
      <c r="CC105">
        <v>109.3159</v>
      </c>
      <c r="CD105">
        <v>1506442.34</v>
      </c>
      <c r="CE105">
        <v>807851.44</v>
      </c>
      <c r="CF105">
        <v>421256.64</v>
      </c>
      <c r="CG105">
        <v>263886.68</v>
      </c>
      <c r="CH105">
        <v>192526</v>
      </c>
      <c r="CI105">
        <v>99</v>
      </c>
      <c r="CJ105">
        <f t="shared" si="114"/>
        <v>1944.7070707070707</v>
      </c>
      <c r="CK105">
        <f>1/'Bond Portfolio data'!CG177</f>
        <v>1.1152001784320285</v>
      </c>
      <c r="CM105">
        <v>3141720</v>
      </c>
      <c r="CN105">
        <v>1267960</v>
      </c>
      <c r="CO105">
        <v>731500</v>
      </c>
      <c r="CP105">
        <v>676584</v>
      </c>
      <c r="CQ105">
        <v>1247960</v>
      </c>
      <c r="CR105">
        <v>911968</v>
      </c>
      <c r="CS105">
        <v>114.25279999999999</v>
      </c>
      <c r="CT105">
        <v>109.7098</v>
      </c>
      <c r="CU105">
        <v>2738423.75</v>
      </c>
      <c r="CV105">
        <v>1198100.32</v>
      </c>
      <c r="CW105">
        <v>651374.67000000004</v>
      </c>
      <c r="CX105">
        <v>582407.80000000005</v>
      </c>
      <c r="CY105">
        <v>356334</v>
      </c>
      <c r="CZ105">
        <v>898694.14</v>
      </c>
      <c r="DA105">
        <f t="shared" si="131"/>
        <v>0.39650197340777144</v>
      </c>
      <c r="DB105">
        <v>115.8</v>
      </c>
      <c r="DC105">
        <v>2623.39</v>
      </c>
      <c r="DD105">
        <v>973000</v>
      </c>
      <c r="DE105">
        <f>'Bond Portfolio data'!CP177</f>
        <v>6.0944000000000003</v>
      </c>
      <c r="DG105">
        <v>104.2865</v>
      </c>
      <c r="DH105">
        <f t="shared" si="98"/>
        <v>96.966502323609234</v>
      </c>
      <c r="DI105">
        <v>1551268</v>
      </c>
      <c r="DJ105">
        <v>1599797.83</v>
      </c>
      <c r="DK105">
        <v>3711873.62</v>
      </c>
      <c r="DL105">
        <v>1727800.84</v>
      </c>
      <c r="DM105">
        <v>865481.8</v>
      </c>
      <c r="DN105">
        <v>922566.75</v>
      </c>
      <c r="DO105">
        <v>463532.94</v>
      </c>
      <c r="DP105">
        <v>47344.44</v>
      </c>
      <c r="DQ105">
        <f t="shared" si="99"/>
        <v>9790.6520807934357</v>
      </c>
      <c r="DR105">
        <f>'Bond Portfolio data'!CY177</f>
        <v>6.4618000000000002</v>
      </c>
      <c r="DT105">
        <v>640785.24</v>
      </c>
      <c r="DU105">
        <v>345993.43</v>
      </c>
      <c r="DV105">
        <v>152395.4</v>
      </c>
      <c r="DW105">
        <v>71510.44</v>
      </c>
      <c r="DX105">
        <v>435647.14</v>
      </c>
      <c r="DY105">
        <v>361577.42</v>
      </c>
      <c r="DZ105">
        <v>99.633300000000006</v>
      </c>
      <c r="EA105">
        <v>95.007099999999994</v>
      </c>
      <c r="EB105">
        <v>643203.83999999997</v>
      </c>
      <c r="EC105">
        <v>351935.87</v>
      </c>
      <c r="ED105">
        <v>153345.84</v>
      </c>
      <c r="EE105">
        <v>69516.100000000006</v>
      </c>
      <c r="EF105">
        <v>94143.73</v>
      </c>
      <c r="EG105">
        <v>4824.3</v>
      </c>
      <c r="EH105">
        <f t="shared" si="110"/>
        <v>19514.485003005615</v>
      </c>
      <c r="EI105">
        <f>'Bond Portfolio data'!DI177</f>
        <v>0.89290000000000003</v>
      </c>
      <c r="EK105">
        <v>0.29522222199999998</v>
      </c>
      <c r="EL105">
        <v>0.39</v>
      </c>
      <c r="EM105">
        <v>0.3</v>
      </c>
      <c r="EN105">
        <v>1.25</v>
      </c>
      <c r="EO105">
        <v>2.64</v>
      </c>
      <c r="EP105">
        <v>3.25</v>
      </c>
      <c r="EQ105">
        <v>1.69</v>
      </c>
      <c r="ER105">
        <v>-0.14000000000000001</v>
      </c>
      <c r="ES105" s="42">
        <v>0.73</v>
      </c>
      <c r="ET105" s="1">
        <f t="shared" si="135"/>
        <v>0.64749514848350997</v>
      </c>
      <c r="EV105">
        <v>3.0665079820000001</v>
      </c>
      <c r="EW105">
        <v>2.83</v>
      </c>
      <c r="EX105">
        <v>0.6</v>
      </c>
      <c r="EY105">
        <v>2.4700000000000002</v>
      </c>
      <c r="EZ105">
        <v>4.13</v>
      </c>
      <c r="FA105">
        <v>6</v>
      </c>
      <c r="FB105">
        <v>2.91</v>
      </c>
      <c r="FC105">
        <v>0.95</v>
      </c>
      <c r="FD105">
        <v>2.25</v>
      </c>
      <c r="FE105" s="1">
        <f t="shared" si="136"/>
        <v>2.5814961751728691</v>
      </c>
      <c r="GT105">
        <f t="shared" si="118"/>
        <v>0.68439008923917721</v>
      </c>
      <c r="GU105">
        <f t="shared" si="115"/>
        <v>0.81687460510476484</v>
      </c>
      <c r="GV105">
        <f t="shared" si="132"/>
        <v>1.3286342230945773</v>
      </c>
      <c r="GW105">
        <f t="shared" si="119"/>
        <v>0.20263715569410365</v>
      </c>
      <c r="GX105">
        <f t="shared" si="120"/>
        <v>0.21668431245131831</v>
      </c>
      <c r="GY105">
        <f t="shared" si="121"/>
        <v>0.4661181131880382</v>
      </c>
      <c r="GZ105">
        <f t="shared" si="122"/>
        <v>0.37455280294984133</v>
      </c>
      <c r="HA105">
        <f t="shared" si="137"/>
        <v>0.38378909826565827</v>
      </c>
      <c r="HB105">
        <f t="shared" si="123"/>
        <v>0.48895254840862978</v>
      </c>
      <c r="HD105">
        <f t="shared" si="138"/>
        <v>0.57930035353520182</v>
      </c>
      <c r="HE105">
        <f t="shared" si="139"/>
        <v>0.74634533922654334</v>
      </c>
      <c r="HF105">
        <f t="shared" si="140"/>
        <v>1.2909400046306978</v>
      </c>
      <c r="HG105">
        <f t="shared" si="141"/>
        <v>0.21160319939278116</v>
      </c>
      <c r="HH105">
        <f t="shared" si="142"/>
        <v>0.26389591734749696</v>
      </c>
      <c r="HI105">
        <f t="shared" si="143"/>
        <v>0.3313015033312775</v>
      </c>
      <c r="HJ105">
        <f t="shared" si="111"/>
        <v>0.18122093585985749</v>
      </c>
      <c r="HK105">
        <f t="shared" si="144"/>
        <v>0.43222049128076745</v>
      </c>
      <c r="HL105">
        <f t="shared" si="145"/>
        <v>0.32841851518992987</v>
      </c>
      <c r="HN105">
        <f t="shared" si="127"/>
        <v>6.8439008923917724E-3</v>
      </c>
      <c r="HO105">
        <f t="shared" si="116"/>
        <v>8.168746051047648E-3</v>
      </c>
      <c r="HP105">
        <f t="shared" si="133"/>
        <v>1.3286342230945774E-2</v>
      </c>
      <c r="HQ105">
        <f t="shared" si="128"/>
        <v>2.0263715569410366E-3</v>
      </c>
      <c r="HR105">
        <f t="shared" si="124"/>
        <v>2.6389591734749694E-3</v>
      </c>
      <c r="HS105">
        <f t="shared" si="125"/>
        <v>3.3130150333127752E-3</v>
      </c>
      <c r="HT105">
        <f t="shared" si="129"/>
        <v>3.7455280294984134E-3</v>
      </c>
      <c r="HU105">
        <f t="shared" si="109"/>
        <v>3.8378909826565829E-3</v>
      </c>
      <c r="HV105">
        <f t="shared" si="130"/>
        <v>0.48895254840862978</v>
      </c>
    </row>
    <row r="106" spans="1:230" ht="15.75" x14ac:dyDescent="0.25">
      <c r="A106" t="s">
        <v>466</v>
      </c>
      <c r="B106">
        <v>1.356152102</v>
      </c>
      <c r="C106">
        <v>123.44491950000001</v>
      </c>
      <c r="D106">
        <v>1856421.3985683499</v>
      </c>
      <c r="E106">
        <v>1012619.48286807</v>
      </c>
      <c r="F106">
        <v>376493.79144618899</v>
      </c>
      <c r="G106">
        <v>371612.98816319299</v>
      </c>
      <c r="H106">
        <v>1208041.38505382</v>
      </c>
      <c r="I106">
        <v>127235.03076023</v>
      </c>
      <c r="J106">
        <f t="shared" si="95"/>
        <v>9494.5659055982142</v>
      </c>
      <c r="K106">
        <f>1/'Bond Portfolio data'!AP178</f>
        <v>0.72927013186662526</v>
      </c>
      <c r="M106">
        <v>512505.3</v>
      </c>
      <c r="N106">
        <v>296462.5</v>
      </c>
      <c r="O106">
        <v>121664.4</v>
      </c>
      <c r="P106">
        <v>103491.9</v>
      </c>
      <c r="Q106">
        <v>87364.1</v>
      </c>
      <c r="R106">
        <v>82839.77</v>
      </c>
      <c r="S106">
        <v>99049.4</v>
      </c>
      <c r="T106">
        <f t="shared" si="96"/>
        <v>1.195674493060519</v>
      </c>
      <c r="U106">
        <v>99.263300000000001</v>
      </c>
      <c r="V106">
        <v>113.07170000000001</v>
      </c>
      <c r="W106">
        <f t="shared" si="97"/>
        <v>119.5674493060519</v>
      </c>
      <c r="X106">
        <v>507840.7</v>
      </c>
      <c r="Y106">
        <v>291689.2</v>
      </c>
      <c r="Z106">
        <v>105592.1</v>
      </c>
      <c r="AA106">
        <v>102519.4</v>
      </c>
      <c r="AB106">
        <v>259181.1</v>
      </c>
      <c r="AC106">
        <v>23.43</v>
      </c>
      <c r="AD106">
        <v>6167</v>
      </c>
      <c r="AE106">
        <f t="shared" si="112"/>
        <v>1.7937300824864575</v>
      </c>
      <c r="AF106">
        <f t="shared" si="113"/>
        <v>144492.81</v>
      </c>
      <c r="AG106">
        <f>'Bond Portfolio data'!AX178</f>
        <v>102.13</v>
      </c>
      <c r="AI106">
        <v>9.5527132866901194</v>
      </c>
      <c r="AJ106">
        <v>33138.268853116802</v>
      </c>
      <c r="AK106">
        <v>8.4358593495484708</v>
      </c>
      <c r="AL106">
        <v>8.3460816169068703</v>
      </c>
      <c r="AM106">
        <v>1.13858630305227</v>
      </c>
      <c r="AN106">
        <v>1.30264050656775</v>
      </c>
      <c r="AO106">
        <f t="shared" si="126"/>
        <v>1.0525009119903359</v>
      </c>
      <c r="AP106">
        <v>770.845275136439</v>
      </c>
      <c r="AQ106">
        <f>'Bond Portfolio data'!BG178/100</f>
        <v>6.1582000000000008</v>
      </c>
      <c r="AR106">
        <v>2164.9053739215201</v>
      </c>
      <c r="AS106">
        <f t="shared" si="117"/>
        <v>1901.3976965276509</v>
      </c>
      <c r="AU106">
        <v>107.5231</v>
      </c>
      <c r="AV106">
        <v>102.6336</v>
      </c>
      <c r="AW106">
        <v>1692097.2</v>
      </c>
      <c r="AX106">
        <v>1071855.1399999999</v>
      </c>
      <c r="AY106">
        <v>278381.61</v>
      </c>
      <c r="AZ106">
        <v>353659.71</v>
      </c>
      <c r="BA106">
        <v>223080</v>
      </c>
      <c r="BB106">
        <v>988.4</v>
      </c>
      <c r="BC106">
        <f t="shared" si="134"/>
        <v>17.36139214892756</v>
      </c>
      <c r="BD106">
        <f>'Bond Portfolio data'!BP178</f>
        <v>0.59419999999999995</v>
      </c>
      <c r="BF106">
        <v>1977808</v>
      </c>
      <c r="BG106">
        <v>1080704</v>
      </c>
      <c r="BH106">
        <v>401252</v>
      </c>
      <c r="BI106">
        <v>405284</v>
      </c>
      <c r="BJ106">
        <v>632932</v>
      </c>
      <c r="BK106">
        <v>649368</v>
      </c>
      <c r="BL106">
        <v>112.9</v>
      </c>
      <c r="BM106">
        <v>112.8</v>
      </c>
      <c r="BN106">
        <v>1751300</v>
      </c>
      <c r="BO106">
        <v>981198</v>
      </c>
      <c r="BP106">
        <v>413216</v>
      </c>
      <c r="BQ106">
        <v>338476</v>
      </c>
      <c r="BR106">
        <v>120.253</v>
      </c>
      <c r="BS106">
        <v>102.462</v>
      </c>
      <c r="BT106">
        <f>'Bond Portfolio data'!BX178</f>
        <v>1.0902000000000001</v>
      </c>
      <c r="BV106">
        <v>1602248</v>
      </c>
      <c r="BW106">
        <v>894148</v>
      </c>
      <c r="BX106">
        <v>434480</v>
      </c>
      <c r="BY106">
        <v>281040</v>
      </c>
      <c r="BZ106">
        <v>322152</v>
      </c>
      <c r="CA106">
        <v>336136</v>
      </c>
      <c r="CB106">
        <v>105.6155</v>
      </c>
      <c r="CC106">
        <v>106.29219999999999</v>
      </c>
      <c r="CD106">
        <v>1516304.53</v>
      </c>
      <c r="CE106">
        <v>813857.7</v>
      </c>
      <c r="CF106">
        <v>420057.29</v>
      </c>
      <c r="CG106">
        <v>261521.25</v>
      </c>
      <c r="CH106">
        <v>193773</v>
      </c>
      <c r="CI106">
        <v>99.5</v>
      </c>
      <c r="CJ106">
        <f t="shared" si="114"/>
        <v>1947.467336683417</v>
      </c>
      <c r="CK106">
        <f>1/'Bond Portfolio data'!CG178</f>
        <v>1.0718113612004287</v>
      </c>
      <c r="CM106">
        <v>3150424</v>
      </c>
      <c r="CN106">
        <v>1280188</v>
      </c>
      <c r="CO106">
        <v>746932</v>
      </c>
      <c r="CP106">
        <v>687840</v>
      </c>
      <c r="CQ106">
        <v>1204108</v>
      </c>
      <c r="CR106">
        <v>921792</v>
      </c>
      <c r="CS106">
        <v>114.6057</v>
      </c>
      <c r="CT106">
        <v>108.28870000000001</v>
      </c>
      <c r="CU106">
        <v>2759611.8</v>
      </c>
      <c r="CV106">
        <v>1206317.3</v>
      </c>
      <c r="CW106">
        <v>661023.82999999996</v>
      </c>
      <c r="CX106">
        <v>588311.18999999994</v>
      </c>
      <c r="CY106">
        <v>361598</v>
      </c>
      <c r="CZ106">
        <v>898786.2</v>
      </c>
      <c r="DA106">
        <f t="shared" si="131"/>
        <v>0.4023181486320106</v>
      </c>
      <c r="DB106">
        <v>115.9</v>
      </c>
      <c r="DC106">
        <v>2638.22</v>
      </c>
      <c r="DD106">
        <v>974000</v>
      </c>
      <c r="DE106">
        <f>'Bond Portfolio data'!CP178</f>
        <v>5.9854000000000003</v>
      </c>
      <c r="DG106">
        <v>104.8874</v>
      </c>
      <c r="DH106">
        <f t="shared" si="98"/>
        <v>97.611529541895621</v>
      </c>
      <c r="DI106">
        <v>1616480</v>
      </c>
      <c r="DJ106">
        <v>1656033.88</v>
      </c>
      <c r="DK106">
        <v>3742314.64</v>
      </c>
      <c r="DL106">
        <v>1752645.51</v>
      </c>
      <c r="DM106">
        <v>865132.97</v>
      </c>
      <c r="DN106">
        <v>928511.96</v>
      </c>
      <c r="DO106">
        <v>469464.58</v>
      </c>
      <c r="DP106">
        <v>47596.04</v>
      </c>
      <c r="DQ106">
        <f t="shared" si="99"/>
        <v>9863.5218392118331</v>
      </c>
      <c r="DR106">
        <f>'Bond Portfolio data'!CY178</f>
        <v>6.5989000000000004</v>
      </c>
      <c r="DT106">
        <v>641685.51</v>
      </c>
      <c r="DU106">
        <v>346497.73</v>
      </c>
      <c r="DV106">
        <v>151926.12</v>
      </c>
      <c r="DW106">
        <v>71646.62</v>
      </c>
      <c r="DX106">
        <v>402487.7</v>
      </c>
      <c r="DY106">
        <v>321620.76</v>
      </c>
      <c r="DZ106">
        <v>99.460599999999999</v>
      </c>
      <c r="EA106">
        <v>95.081000000000003</v>
      </c>
      <c r="EB106">
        <v>645069.88</v>
      </c>
      <c r="EC106">
        <v>353123.96</v>
      </c>
      <c r="ED106">
        <v>153107.5</v>
      </c>
      <c r="EE106">
        <v>69586.679999999993</v>
      </c>
      <c r="EF106">
        <v>94409.53</v>
      </c>
      <c r="EG106">
        <v>4878.99</v>
      </c>
      <c r="EH106">
        <f t="shared" si="110"/>
        <v>19350.220025046165</v>
      </c>
      <c r="EI106">
        <f>'Bond Portfolio data'!DI178</f>
        <v>0.88890000000000002</v>
      </c>
      <c r="EK106">
        <v>0.29808064499999998</v>
      </c>
      <c r="EL106">
        <v>0.35</v>
      </c>
      <c r="EM106">
        <v>0.3</v>
      </c>
      <c r="EN106">
        <v>1.25</v>
      </c>
      <c r="EO106">
        <v>2.69</v>
      </c>
      <c r="EP106">
        <v>3.25</v>
      </c>
      <c r="EQ106">
        <v>1.79</v>
      </c>
      <c r="ER106">
        <v>-0.15</v>
      </c>
      <c r="ES106" s="42">
        <v>0.65</v>
      </c>
      <c r="ET106" s="1">
        <f t="shared" si="135"/>
        <v>0.64575952387551239</v>
      </c>
      <c r="EV106">
        <v>2.4838756200000001</v>
      </c>
      <c r="EW106">
        <v>2.74</v>
      </c>
      <c r="EX106">
        <v>0.56999999999999995</v>
      </c>
      <c r="EY106">
        <v>2.35</v>
      </c>
      <c r="EZ106">
        <v>3.84</v>
      </c>
      <c r="FA106">
        <v>6</v>
      </c>
      <c r="FB106">
        <v>2.74</v>
      </c>
      <c r="FC106">
        <v>0.71</v>
      </c>
      <c r="FD106">
        <v>1.91</v>
      </c>
      <c r="FE106" s="1">
        <f t="shared" si="136"/>
        <v>2.2752978851833476</v>
      </c>
      <c r="GT106">
        <f t="shared" si="118"/>
        <v>-0.10561686661852217</v>
      </c>
      <c r="GU106">
        <f t="shared" si="115"/>
        <v>-0.88785527963879096</v>
      </c>
      <c r="GV106">
        <f t="shared" si="132"/>
        <v>-1.5238228235803788</v>
      </c>
      <c r="GW106">
        <f t="shared" si="119"/>
        <v>0.35047928050702704</v>
      </c>
      <c r="GX106">
        <f t="shared" si="120"/>
        <v>0.60957740874289745</v>
      </c>
      <c r="GY106">
        <f t="shared" si="121"/>
        <v>-0.66553525746706099</v>
      </c>
      <c r="GZ106">
        <f t="shared" si="122"/>
        <v>0.58669610482887846</v>
      </c>
      <c r="HA106">
        <f t="shared" si="137"/>
        <v>-0.48458459201733406</v>
      </c>
      <c r="HB106">
        <f t="shared" si="123"/>
        <v>-7.2101671676832013E-2</v>
      </c>
      <c r="HD106">
        <f t="shared" si="138"/>
        <v>-0.26344012485039114</v>
      </c>
      <c r="HE106">
        <f t="shared" si="139"/>
        <v>-1.1375234373696665</v>
      </c>
      <c r="HF106">
        <f t="shared" si="140"/>
        <v>-1.773978511617921</v>
      </c>
      <c r="HG106">
        <f t="shared" si="141"/>
        <v>0.37127181304226875</v>
      </c>
      <c r="HH106">
        <f t="shared" si="142"/>
        <v>0.64748137337070655</v>
      </c>
      <c r="HI106">
        <f t="shared" si="143"/>
        <v>-0.80436899978267962</v>
      </c>
      <c r="HJ106">
        <f t="shared" ref="HJ106:HJ112" si="146">100*($GF$41*(LN(J106)-LN(J105))+$GG$41*(LN(AE106)-LN(AE105))+$GI$41*(LN(BC106)-LN(BC105))+$GJ$41*(LN(BR106)-LN(BR105))+$GK$41*(LN(CJ106)-LN(CJ105))+$GL$41*(LN(DA106)-LN(DA105))+$GM$41*(LN(DQ106)-LN(DQ105))+$GN$41*(LN(EH106)-LN(EH105)))</f>
        <v>0.41336394750720423</v>
      </c>
      <c r="HK106">
        <f t="shared" si="144"/>
        <v>-0.57719646780900091</v>
      </c>
      <c r="HL106">
        <f t="shared" si="145"/>
        <v>-2.8991864294581185E-2</v>
      </c>
      <c r="HN106">
        <f t="shared" si="127"/>
        <v>-1.0561686661852217E-3</v>
      </c>
      <c r="HO106">
        <f t="shared" si="116"/>
        <v>-8.8785527963879101E-3</v>
      </c>
      <c r="HP106">
        <f t="shared" si="133"/>
        <v>-1.5238228235803787E-2</v>
      </c>
      <c r="HQ106">
        <f t="shared" si="128"/>
        <v>3.5047928050702705E-3</v>
      </c>
      <c r="HR106">
        <f t="shared" si="124"/>
        <v>6.4748137337070659E-3</v>
      </c>
      <c r="HS106">
        <f t="shared" si="125"/>
        <v>-8.0436899978267966E-3</v>
      </c>
      <c r="HT106">
        <f t="shared" si="129"/>
        <v>5.8669610482887848E-3</v>
      </c>
      <c r="HU106">
        <f t="shared" si="109"/>
        <v>-4.8458459201733408E-3</v>
      </c>
      <c r="HV106">
        <f t="shared" si="130"/>
        <v>-7.2101671676832013E-2</v>
      </c>
    </row>
    <row r="107" spans="1:230" ht="15.75" x14ac:dyDescent="0.25">
      <c r="A107" t="s">
        <v>467</v>
      </c>
      <c r="B107">
        <v>1.359538406</v>
      </c>
      <c r="C107">
        <v>123.42886920000001</v>
      </c>
      <c r="D107">
        <v>1861983.0473048899</v>
      </c>
      <c r="E107">
        <v>1017005.70421928</v>
      </c>
      <c r="F107">
        <v>378278.05997914303</v>
      </c>
      <c r="G107">
        <v>372784.172129718</v>
      </c>
      <c r="H107">
        <v>1215122.65697351</v>
      </c>
      <c r="I107">
        <v>127528.40560266</v>
      </c>
      <c r="J107">
        <f t="shared" si="95"/>
        <v>9528.2509902889033</v>
      </c>
      <c r="K107">
        <f>1/'Bond Portfolio data'!AP179</f>
        <v>0.75459112102811532</v>
      </c>
      <c r="M107">
        <v>512560.5</v>
      </c>
      <c r="N107">
        <v>297602.59999999998</v>
      </c>
      <c r="O107">
        <v>122069.1</v>
      </c>
      <c r="P107">
        <v>104191.2</v>
      </c>
      <c r="Q107">
        <v>90411.5</v>
      </c>
      <c r="R107">
        <v>84263.28</v>
      </c>
      <c r="S107">
        <v>102496.8</v>
      </c>
      <c r="T107">
        <f t="shared" si="96"/>
        <v>1.2163874940543498</v>
      </c>
      <c r="U107">
        <v>99.432900000000004</v>
      </c>
      <c r="V107">
        <v>114.43689999999999</v>
      </c>
      <c r="W107">
        <f t="shared" si="97"/>
        <v>121.63874940543498</v>
      </c>
      <c r="X107">
        <v>506846.9</v>
      </c>
      <c r="Y107">
        <v>292658.40000000002</v>
      </c>
      <c r="Z107">
        <v>104647.6</v>
      </c>
      <c r="AA107">
        <v>103080.3</v>
      </c>
      <c r="AB107">
        <v>259370</v>
      </c>
      <c r="AC107">
        <v>23.52</v>
      </c>
      <c r="AD107">
        <v>6168</v>
      </c>
      <c r="AE107">
        <f t="shared" si="112"/>
        <v>1.78787873774672</v>
      </c>
      <c r="AF107">
        <f t="shared" si="113"/>
        <v>145071.35999999999</v>
      </c>
      <c r="AG107">
        <f>'Bond Portfolio data'!AX179</f>
        <v>104.33</v>
      </c>
      <c r="AI107">
        <v>9.5696557399732196</v>
      </c>
      <c r="AJ107">
        <v>33920.104355531003</v>
      </c>
      <c r="AK107">
        <v>8.4535224111361007</v>
      </c>
      <c r="AL107">
        <v>8.3473246653395403</v>
      </c>
      <c r="AM107">
        <v>1.1453799734832599</v>
      </c>
      <c r="AN107">
        <v>1.3079394582575701</v>
      </c>
      <c r="AO107">
        <f t="shared" si="126"/>
        <v>-3.4905738401306542E-2</v>
      </c>
      <c r="AP107">
        <v>771.55198194309901</v>
      </c>
      <c r="AQ107">
        <f>'Bond Portfolio data'!BG179/100</f>
        <v>6.1567999999999996</v>
      </c>
      <c r="AR107">
        <v>2088.1994122863698</v>
      </c>
      <c r="AS107">
        <f t="shared" si="117"/>
        <v>1823.1499245930281</v>
      </c>
      <c r="AU107">
        <v>107.7903</v>
      </c>
      <c r="AV107">
        <v>101.9776</v>
      </c>
      <c r="AW107">
        <v>1705822.88</v>
      </c>
      <c r="AX107">
        <v>1085831.57</v>
      </c>
      <c r="AY107">
        <v>282378.33</v>
      </c>
      <c r="AZ107">
        <v>354462.81</v>
      </c>
      <c r="BA107">
        <v>225342</v>
      </c>
      <c r="BB107">
        <v>992</v>
      </c>
      <c r="BC107">
        <f t="shared" si="134"/>
        <v>17.473790322580644</v>
      </c>
      <c r="BD107">
        <f>'Bond Portfolio data'!BP179</f>
        <v>0.59930000000000005</v>
      </c>
      <c r="BF107">
        <v>1998712</v>
      </c>
      <c r="BG107">
        <v>1091184</v>
      </c>
      <c r="BH107">
        <v>410800</v>
      </c>
      <c r="BI107">
        <v>406700</v>
      </c>
      <c r="BJ107">
        <v>636508</v>
      </c>
      <c r="BK107">
        <v>651816</v>
      </c>
      <c r="BL107">
        <v>113.6</v>
      </c>
      <c r="BM107">
        <v>112</v>
      </c>
      <c r="BN107">
        <v>1759707</v>
      </c>
      <c r="BO107">
        <v>987601</v>
      </c>
      <c r="BP107">
        <v>419349</v>
      </c>
      <c r="BQ107">
        <v>338213</v>
      </c>
      <c r="BR107">
        <v>121.69199999999999</v>
      </c>
      <c r="BS107">
        <v>102.684</v>
      </c>
      <c r="BT107">
        <f>'Bond Portfolio data'!BX179</f>
        <v>1.0891999999999999</v>
      </c>
      <c r="BV107">
        <v>1601788</v>
      </c>
      <c r="BW107">
        <v>900408</v>
      </c>
      <c r="BX107">
        <v>426960</v>
      </c>
      <c r="BY107">
        <v>287616</v>
      </c>
      <c r="BZ107">
        <v>316448</v>
      </c>
      <c r="CA107">
        <v>334412</v>
      </c>
      <c r="CB107">
        <v>105.3837</v>
      </c>
      <c r="CC107">
        <v>105.9218</v>
      </c>
      <c r="CD107">
        <v>1521332.46</v>
      </c>
      <c r="CE107">
        <v>819408.34</v>
      </c>
      <c r="CF107">
        <v>409733.77</v>
      </c>
      <c r="CG107">
        <v>265364.62</v>
      </c>
      <c r="CH107">
        <v>194755</v>
      </c>
      <c r="CI107">
        <v>99.4</v>
      </c>
      <c r="CJ107">
        <f t="shared" si="114"/>
        <v>1959.3058350100603</v>
      </c>
      <c r="CK107">
        <f>1/'Bond Portfolio data'!CG179</f>
        <v>1.0807305738679347</v>
      </c>
      <c r="CM107">
        <v>3126244</v>
      </c>
      <c r="CN107">
        <v>1284308</v>
      </c>
      <c r="CO107">
        <v>745220</v>
      </c>
      <c r="CP107">
        <v>696132</v>
      </c>
      <c r="CQ107">
        <v>1191224</v>
      </c>
      <c r="CR107">
        <v>973352</v>
      </c>
      <c r="CS107">
        <v>112.7218</v>
      </c>
      <c r="CT107">
        <v>110.57980000000001</v>
      </c>
      <c r="CU107">
        <v>2776875.1</v>
      </c>
      <c r="CV107">
        <v>1208872.45</v>
      </c>
      <c r="CW107">
        <v>654503.07999999996</v>
      </c>
      <c r="CX107">
        <v>593426.31000000006</v>
      </c>
      <c r="CY107">
        <v>363342</v>
      </c>
      <c r="CZ107">
        <v>903381.29</v>
      </c>
      <c r="DA107">
        <f t="shared" si="131"/>
        <v>0.40220226389678715</v>
      </c>
      <c r="DB107">
        <v>115.3</v>
      </c>
      <c r="DC107">
        <v>2635.26</v>
      </c>
      <c r="DD107">
        <v>975000</v>
      </c>
      <c r="DE107">
        <f>'Bond Portfolio data'!CP179</f>
        <v>6.2445000000000004</v>
      </c>
      <c r="DG107">
        <v>105.33969999999999</v>
      </c>
      <c r="DH107">
        <f t="shared" si="98"/>
        <v>98.739519492956703</v>
      </c>
      <c r="DI107">
        <v>1626596</v>
      </c>
      <c r="DJ107">
        <v>1647360.66</v>
      </c>
      <c r="DK107">
        <v>3759434.22</v>
      </c>
      <c r="DL107">
        <v>1747962.87</v>
      </c>
      <c r="DM107">
        <v>881152.48</v>
      </c>
      <c r="DN107">
        <v>936972.05</v>
      </c>
      <c r="DO107">
        <v>474580.79</v>
      </c>
      <c r="DP107">
        <v>47954.37</v>
      </c>
      <c r="DQ107">
        <f t="shared" si="99"/>
        <v>9896.5076592602491</v>
      </c>
      <c r="DR107">
        <f>'Bond Portfolio data'!CY179</f>
        <v>6.9325999999999999</v>
      </c>
      <c r="DT107">
        <v>644716.85</v>
      </c>
      <c r="DU107">
        <v>347981.15</v>
      </c>
      <c r="DV107">
        <v>153414.09</v>
      </c>
      <c r="DW107">
        <v>71958.009999999995</v>
      </c>
      <c r="DX107">
        <v>403905.67</v>
      </c>
      <c r="DY107">
        <v>334491.34999999998</v>
      </c>
      <c r="DZ107">
        <v>99.340900000000005</v>
      </c>
      <c r="EA107">
        <v>94.920500000000004</v>
      </c>
      <c r="EB107">
        <v>648868.39</v>
      </c>
      <c r="EC107">
        <v>354529.95</v>
      </c>
      <c r="ED107">
        <v>154504.72</v>
      </c>
      <c r="EE107">
        <v>69895.31</v>
      </c>
      <c r="EF107">
        <v>94866.29</v>
      </c>
      <c r="EG107">
        <v>4902.63</v>
      </c>
      <c r="EH107">
        <f t="shared" si="110"/>
        <v>19350.08148687541</v>
      </c>
      <c r="EI107">
        <f>'Bond Portfolio data'!DI179</f>
        <v>0.91400000000000003</v>
      </c>
      <c r="EK107">
        <v>0.16477272700000001</v>
      </c>
      <c r="EL107">
        <v>0.43</v>
      </c>
      <c r="EM107">
        <v>0.3</v>
      </c>
      <c r="EN107">
        <v>1.25</v>
      </c>
      <c r="EO107">
        <v>2.65</v>
      </c>
      <c r="EP107">
        <v>3.25</v>
      </c>
      <c r="EQ107">
        <v>1.71</v>
      </c>
      <c r="ER107">
        <v>-0.12</v>
      </c>
      <c r="ES107" s="42">
        <v>0.22</v>
      </c>
      <c r="ET107" s="1">
        <f t="shared" si="135"/>
        <v>0.58439332062232163</v>
      </c>
      <c r="EV107">
        <v>2.0027100180000001</v>
      </c>
      <c r="EW107">
        <v>2.58</v>
      </c>
      <c r="EX107">
        <v>0.51</v>
      </c>
      <c r="EY107">
        <v>2.14</v>
      </c>
      <c r="EZ107">
        <v>3.48</v>
      </c>
      <c r="FA107">
        <v>6</v>
      </c>
      <c r="FB107">
        <v>2.4</v>
      </c>
      <c r="FC107">
        <v>0.59</v>
      </c>
      <c r="FD107">
        <v>1.56</v>
      </c>
      <c r="FE107" s="1">
        <f t="shared" si="136"/>
        <v>1.9948708811526472</v>
      </c>
      <c r="GT107">
        <f t="shared" si="118"/>
        <v>0.3480868809391065</v>
      </c>
      <c r="GU107">
        <f t="shared" si="115"/>
        <v>0.59269845831889378</v>
      </c>
      <c r="GV107">
        <f t="shared" si="132"/>
        <v>0.17186437444120667</v>
      </c>
      <c r="GW107">
        <f t="shared" si="119"/>
        <v>0.27640372526039969</v>
      </c>
      <c r="GX107">
        <f t="shared" si="120"/>
        <v>0.23409583574293355</v>
      </c>
      <c r="GY107">
        <f t="shared" si="121"/>
        <v>0.3638166324803121</v>
      </c>
      <c r="GZ107">
        <f t="shared" si="122"/>
        <v>0.39049990498642051</v>
      </c>
      <c r="HA107">
        <f t="shared" si="137"/>
        <v>2.3746717842247986</v>
      </c>
      <c r="HB107">
        <f t="shared" si="123"/>
        <v>5.8855437260094533E-2</v>
      </c>
      <c r="HD107">
        <f t="shared" si="138"/>
        <v>0.23930441272290345</v>
      </c>
      <c r="HE107">
        <f t="shared" si="139"/>
        <v>0.49785973957728513</v>
      </c>
      <c r="HF107">
        <f t="shared" si="140"/>
        <v>0.17570763910179704</v>
      </c>
      <c r="HG107">
        <f t="shared" si="141"/>
        <v>0.29133460514010356</v>
      </c>
      <c r="HH107">
        <f t="shared" si="142"/>
        <v>0.20493917900709854</v>
      </c>
      <c r="HI107">
        <f t="shared" si="143"/>
        <v>0.39603721076530463</v>
      </c>
      <c r="HJ107">
        <f t="shared" si="146"/>
        <v>0.23361529998107461</v>
      </c>
      <c r="HK107">
        <f t="shared" si="144"/>
        <v>2.5684052864154427</v>
      </c>
      <c r="HL107">
        <f t="shared" si="145"/>
        <v>0.40320166393616957</v>
      </c>
      <c r="HN107">
        <f t="shared" si="127"/>
        <v>3.4808688093910648E-3</v>
      </c>
      <c r="HO107">
        <f t="shared" si="116"/>
        <v>5.9269845831889378E-3</v>
      </c>
      <c r="HP107">
        <f t="shared" si="133"/>
        <v>1.7186437444120667E-3</v>
      </c>
      <c r="HQ107">
        <f t="shared" si="128"/>
        <v>2.7640372526039968E-3</v>
      </c>
      <c r="HR107">
        <f t="shared" si="124"/>
        <v>2.0493917900709854E-3</v>
      </c>
      <c r="HS107">
        <f t="shared" si="125"/>
        <v>3.9603721076530464E-3</v>
      </c>
      <c r="HT107">
        <f t="shared" si="129"/>
        <v>3.9049990498642049E-3</v>
      </c>
      <c r="HU107">
        <f t="shared" si="109"/>
        <v>2.3746717842247987E-2</v>
      </c>
      <c r="HV107">
        <f t="shared" si="130"/>
        <v>5.8855437260094533E-2</v>
      </c>
    </row>
    <row r="108" spans="1:230" ht="15.75" x14ac:dyDescent="0.25">
      <c r="A108" t="s">
        <v>468</v>
      </c>
      <c r="B108">
        <v>1.3650685419999999</v>
      </c>
      <c r="C108">
        <v>122.1554517</v>
      </c>
      <c r="D108">
        <v>1868781.4042028899</v>
      </c>
      <c r="E108">
        <v>1022738.32569019</v>
      </c>
      <c r="F108">
        <v>380043.73988531501</v>
      </c>
      <c r="G108">
        <v>373276.57081672398</v>
      </c>
      <c r="H108">
        <v>1222845.1518699101</v>
      </c>
      <c r="I108">
        <v>127772.14486938</v>
      </c>
      <c r="J108">
        <f t="shared" si="95"/>
        <v>9570.5143959194756</v>
      </c>
      <c r="K108">
        <f>1/'Bond Portfolio data'!AP180</f>
        <v>0.80050656055151703</v>
      </c>
      <c r="M108">
        <v>517062.8</v>
      </c>
      <c r="N108">
        <v>299162.40000000002</v>
      </c>
      <c r="O108">
        <v>123039.1</v>
      </c>
      <c r="P108">
        <v>104407.9</v>
      </c>
      <c r="Q108">
        <v>95716.3</v>
      </c>
      <c r="R108">
        <v>85311.23</v>
      </c>
      <c r="S108">
        <v>103958.5</v>
      </c>
      <c r="T108">
        <f t="shared" si="96"/>
        <v>1.2185793124773843</v>
      </c>
      <c r="U108">
        <v>99.747100000000003</v>
      </c>
      <c r="V108">
        <v>115.5265</v>
      </c>
      <c r="W108">
        <f t="shared" si="97"/>
        <v>121.85793124773842</v>
      </c>
      <c r="X108">
        <v>509449</v>
      </c>
      <c r="Y108">
        <v>294222.90000000002</v>
      </c>
      <c r="Z108">
        <v>104833.2</v>
      </c>
      <c r="AA108">
        <v>103236.6</v>
      </c>
      <c r="AB108">
        <v>259783</v>
      </c>
      <c r="AC108">
        <v>22.98</v>
      </c>
      <c r="AD108">
        <v>6174</v>
      </c>
      <c r="AE108">
        <f t="shared" si="112"/>
        <v>1.8310241747658491</v>
      </c>
      <c r="AF108">
        <f t="shared" si="113"/>
        <v>141878.51999999999</v>
      </c>
      <c r="AG108">
        <f>'Bond Portfolio data'!AX180</f>
        <v>114.53</v>
      </c>
      <c r="AI108">
        <v>9.5888561527704805</v>
      </c>
      <c r="AJ108">
        <v>34362.410146773698</v>
      </c>
      <c r="AK108">
        <v>8.4713702486752602</v>
      </c>
      <c r="AL108">
        <v>8.3557016999625802</v>
      </c>
      <c r="AM108">
        <v>1.1430598414083599</v>
      </c>
      <c r="AN108">
        <v>1.31151177106578</v>
      </c>
      <c r="AO108">
        <f t="shared" si="126"/>
        <v>1.3823060674644487</v>
      </c>
      <c r="AP108">
        <v>772.21407064335904</v>
      </c>
      <c r="AQ108">
        <f>'Bond Portfolio data'!BG180/100</f>
        <v>6.1370000000000005</v>
      </c>
      <c r="AR108">
        <v>2149.18847085575</v>
      </c>
      <c r="AS108">
        <f t="shared" si="117"/>
        <v>1880.2064362682381</v>
      </c>
      <c r="AU108">
        <v>107.276</v>
      </c>
      <c r="AV108">
        <v>101.4798</v>
      </c>
      <c r="AW108">
        <v>1720033.62</v>
      </c>
      <c r="AX108">
        <v>1084142.3999999999</v>
      </c>
      <c r="AY108">
        <v>284321.96999999997</v>
      </c>
      <c r="AZ108">
        <v>353584.55</v>
      </c>
      <c r="BA108">
        <v>228214</v>
      </c>
      <c r="BB108">
        <v>996.7</v>
      </c>
      <c r="BC108">
        <f t="shared" si="134"/>
        <v>17.613046129149268</v>
      </c>
      <c r="BD108">
        <f>'Bond Portfolio data'!BP180</f>
        <v>0.63180000000000003</v>
      </c>
      <c r="BF108">
        <v>1999944</v>
      </c>
      <c r="BG108">
        <v>1099396</v>
      </c>
      <c r="BH108">
        <v>412960</v>
      </c>
      <c r="BI108">
        <v>407456</v>
      </c>
      <c r="BJ108">
        <v>628068</v>
      </c>
      <c r="BK108">
        <v>660084</v>
      </c>
      <c r="BL108">
        <v>113</v>
      </c>
      <c r="BM108">
        <v>113</v>
      </c>
      <c r="BN108">
        <v>1770359</v>
      </c>
      <c r="BO108">
        <v>993576</v>
      </c>
      <c r="BP108">
        <v>418793</v>
      </c>
      <c r="BQ108">
        <v>337493</v>
      </c>
      <c r="BR108">
        <v>121.93</v>
      </c>
      <c r="BS108">
        <v>102.96299999999999</v>
      </c>
      <c r="BT108">
        <f>'Bond Portfolio data'!BX180</f>
        <v>1.1362000000000001</v>
      </c>
      <c r="BV108">
        <v>1612356</v>
      </c>
      <c r="BW108">
        <v>909588</v>
      </c>
      <c r="BX108">
        <v>429920</v>
      </c>
      <c r="BY108">
        <v>289796</v>
      </c>
      <c r="BZ108">
        <v>322816</v>
      </c>
      <c r="CA108">
        <v>335424</v>
      </c>
      <c r="CB108">
        <v>105.4405</v>
      </c>
      <c r="CC108">
        <v>107.773</v>
      </c>
      <c r="CD108">
        <v>1527693.32</v>
      </c>
      <c r="CE108">
        <v>823921.18</v>
      </c>
      <c r="CF108">
        <v>409411.16</v>
      </c>
      <c r="CG108">
        <v>267205.62</v>
      </c>
      <c r="CH108">
        <v>195168</v>
      </c>
      <c r="CI108">
        <v>99.1</v>
      </c>
      <c r="CJ108">
        <f t="shared" si="114"/>
        <v>1969.4046417759839</v>
      </c>
      <c r="CK108">
        <f>1/'Bond Portfolio data'!CG180</f>
        <v>1.1678150181011329</v>
      </c>
      <c r="CM108">
        <v>3141468</v>
      </c>
      <c r="CN108">
        <v>1304636</v>
      </c>
      <c r="CO108">
        <v>734340</v>
      </c>
      <c r="CP108">
        <v>708552</v>
      </c>
      <c r="CQ108">
        <v>1221880</v>
      </c>
      <c r="CR108">
        <v>959344</v>
      </c>
      <c r="CS108">
        <v>112.0605</v>
      </c>
      <c r="CT108">
        <v>112.2778</v>
      </c>
      <c r="CU108">
        <v>2798972.12</v>
      </c>
      <c r="CV108">
        <v>1217520.92</v>
      </c>
      <c r="CW108">
        <v>635141.41</v>
      </c>
      <c r="CX108">
        <v>598125.13</v>
      </c>
      <c r="CY108">
        <v>367196</v>
      </c>
      <c r="CZ108">
        <v>901200.95</v>
      </c>
      <c r="DA108">
        <f t="shared" si="131"/>
        <v>0.4074518563257174</v>
      </c>
      <c r="DB108">
        <v>117.2</v>
      </c>
      <c r="DC108">
        <v>2652.81</v>
      </c>
      <c r="DD108">
        <v>978000</v>
      </c>
      <c r="DE108">
        <f>'Bond Portfolio data'!CP180</f>
        <v>6.8800999999999997</v>
      </c>
      <c r="DG108">
        <v>105.78919999999999</v>
      </c>
      <c r="DH108">
        <f t="shared" si="98"/>
        <v>97.401869072890975</v>
      </c>
      <c r="DI108">
        <v>1643008</v>
      </c>
      <c r="DJ108">
        <v>1686834.16</v>
      </c>
      <c r="DK108">
        <v>3798325.07</v>
      </c>
      <c r="DL108">
        <v>1760621.23</v>
      </c>
      <c r="DM108">
        <v>902320.97</v>
      </c>
      <c r="DN108">
        <v>940300.66</v>
      </c>
      <c r="DO108">
        <v>475357.46</v>
      </c>
      <c r="DP108">
        <v>47939.33</v>
      </c>
      <c r="DQ108">
        <f t="shared" si="99"/>
        <v>9915.8135918879125</v>
      </c>
      <c r="DR108">
        <f>'Bond Portfolio data'!CY180</f>
        <v>7.4122000000000003</v>
      </c>
      <c r="DT108">
        <v>648078.29</v>
      </c>
      <c r="DU108">
        <v>348733.61</v>
      </c>
      <c r="DV108">
        <v>155368.5</v>
      </c>
      <c r="DW108">
        <v>72778.11</v>
      </c>
      <c r="DX108">
        <v>430339.43</v>
      </c>
      <c r="DY108">
        <v>349110.18</v>
      </c>
      <c r="DZ108">
        <v>99.150199999999998</v>
      </c>
      <c r="EA108">
        <v>93.492599999999996</v>
      </c>
      <c r="EB108">
        <v>653776.28</v>
      </c>
      <c r="EC108">
        <v>355694.98</v>
      </c>
      <c r="ED108">
        <v>156450.74</v>
      </c>
      <c r="EE108">
        <v>70861.47</v>
      </c>
      <c r="EF108">
        <v>95473.47</v>
      </c>
      <c r="EG108">
        <v>4954.1400000000003</v>
      </c>
      <c r="EH108">
        <f t="shared" si="110"/>
        <v>19271.451755501461</v>
      </c>
      <c r="EI108">
        <f>'Bond Portfolio data'!DI180</f>
        <v>0.96440000000000003</v>
      </c>
      <c r="EK108">
        <v>8.1515624999999994E-2</v>
      </c>
      <c r="EL108">
        <v>0.4</v>
      </c>
      <c r="EM108">
        <v>0.3</v>
      </c>
      <c r="EN108">
        <v>1.25</v>
      </c>
      <c r="EO108">
        <v>2.74</v>
      </c>
      <c r="EP108">
        <v>3.25</v>
      </c>
      <c r="EQ108">
        <v>1.61</v>
      </c>
      <c r="ER108">
        <v>-0.73</v>
      </c>
      <c r="ES108" s="42">
        <v>0.08</v>
      </c>
      <c r="ET108" s="1">
        <f t="shared" si="135"/>
        <v>0.53121123811331761</v>
      </c>
      <c r="EV108">
        <v>1.585842679</v>
      </c>
      <c r="EW108">
        <v>2.11</v>
      </c>
      <c r="EX108">
        <v>0.4</v>
      </c>
      <c r="EY108">
        <v>1.95</v>
      </c>
      <c r="EZ108">
        <v>3.18</v>
      </c>
      <c r="FA108">
        <v>5.6</v>
      </c>
      <c r="FB108">
        <v>2.0099999999999998</v>
      </c>
      <c r="FC108">
        <v>0.38</v>
      </c>
      <c r="FD108">
        <v>1.1499999999999999</v>
      </c>
      <c r="FE108" s="1">
        <f t="shared" si="136"/>
        <v>1.6697593320303314</v>
      </c>
      <c r="GT108">
        <f t="shared" si="118"/>
        <v>0.59959649764846557</v>
      </c>
      <c r="GU108">
        <f t="shared" si="115"/>
        <v>0.57710111463148472</v>
      </c>
      <c r="GV108">
        <f t="shared" si="132"/>
        <v>0.40901756113394422</v>
      </c>
      <c r="GW108">
        <f t="shared" si="119"/>
        <v>-0.39647364915575584</v>
      </c>
      <c r="GX108">
        <f t="shared" si="120"/>
        <v>0.17709219487814856</v>
      </c>
      <c r="GY108">
        <f t="shared" si="121"/>
        <v>-0.31755165917359618</v>
      </c>
      <c r="GZ108">
        <f t="shared" si="122"/>
        <v>1.0153033235729569</v>
      </c>
      <c r="HA108">
        <f t="shared" si="137"/>
        <v>6.2694538694673438</v>
      </c>
      <c r="HB108">
        <f t="shared" si="123"/>
        <v>0.35390122307874367</v>
      </c>
      <c r="HD108">
        <f t="shared" si="138"/>
        <v>0.49289193934171766</v>
      </c>
      <c r="HE108">
        <f t="shared" si="139"/>
        <v>0.47950881516643895</v>
      </c>
      <c r="HF108">
        <f t="shared" si="140"/>
        <v>0.37437564323056455</v>
      </c>
      <c r="HG108">
        <f t="shared" si="141"/>
        <v>-0.43544401261336568</v>
      </c>
      <c r="HH108">
        <f t="shared" si="142"/>
        <v>0.20778867771931148</v>
      </c>
      <c r="HI108">
        <f t="shared" si="143"/>
        <v>-0.45491640957219476</v>
      </c>
      <c r="HJ108">
        <f t="shared" si="146"/>
        <v>0.99265791626234678</v>
      </c>
      <c r="HK108">
        <f t="shared" si="144"/>
        <v>6.8021155400794395</v>
      </c>
      <c r="HL108">
        <f t="shared" si="145"/>
        <v>0.13347834951876106</v>
      </c>
      <c r="HN108">
        <f t="shared" si="127"/>
        <v>5.9959649764846556E-3</v>
      </c>
      <c r="HO108">
        <f t="shared" si="116"/>
        <v>5.7710111463148469E-3</v>
      </c>
      <c r="HP108">
        <f t="shared" si="133"/>
        <v>4.0901756113394423E-3</v>
      </c>
      <c r="HQ108">
        <f t="shared" si="128"/>
        <v>-3.9647364915575585E-3</v>
      </c>
      <c r="HR108">
        <f t="shared" si="124"/>
        <v>2.0778867771931147E-3</v>
      </c>
      <c r="HS108">
        <f t="shared" si="125"/>
        <v>-4.5491640957219474E-3</v>
      </c>
      <c r="HT108">
        <f t="shared" si="129"/>
        <v>1.015303323572957E-2</v>
      </c>
      <c r="HU108">
        <f t="shared" si="109"/>
        <v>6.2694538694673438E-2</v>
      </c>
      <c r="HV108">
        <f t="shared" si="130"/>
        <v>0.35390122307874367</v>
      </c>
    </row>
    <row r="109" spans="1:230" ht="15.75" x14ac:dyDescent="0.25">
      <c r="A109" t="s">
        <v>469</v>
      </c>
      <c r="B109">
        <v>1.3694422799999999</v>
      </c>
      <c r="C109">
        <v>120.7639901</v>
      </c>
      <c r="D109">
        <v>1879124.0980855499</v>
      </c>
      <c r="E109">
        <v>1026795.52094041</v>
      </c>
      <c r="F109">
        <v>385816.78876629903</v>
      </c>
      <c r="G109">
        <v>375190.60097519</v>
      </c>
      <c r="H109">
        <v>1229810.5999120199</v>
      </c>
      <c r="I109">
        <v>128080.83589485</v>
      </c>
      <c r="J109">
        <f t="shared" si="95"/>
        <v>9601.8314630742461</v>
      </c>
      <c r="K109">
        <f>1/'Bond Portfolio data'!AP181</f>
        <v>0.88734687720450245</v>
      </c>
      <c r="M109">
        <v>528558</v>
      </c>
      <c r="N109">
        <v>300184.3</v>
      </c>
      <c r="O109">
        <v>124598.9</v>
      </c>
      <c r="P109">
        <v>104810.1</v>
      </c>
      <c r="Q109">
        <v>95469.6</v>
      </c>
      <c r="R109">
        <v>85681.79</v>
      </c>
      <c r="S109">
        <v>97953</v>
      </c>
      <c r="T109">
        <f t="shared" si="96"/>
        <v>1.143218413154067</v>
      </c>
      <c r="U109">
        <v>100.5369</v>
      </c>
      <c r="V109">
        <v>108.50320000000001</v>
      </c>
      <c r="W109">
        <f t="shared" si="97"/>
        <v>114.3218413154067</v>
      </c>
      <c r="X109">
        <v>517273</v>
      </c>
      <c r="Y109">
        <v>295867.90000000002</v>
      </c>
      <c r="Z109">
        <v>106940.7</v>
      </c>
      <c r="AA109">
        <v>104181.4</v>
      </c>
      <c r="AB109">
        <v>259532.5</v>
      </c>
      <c r="AC109">
        <v>23.35</v>
      </c>
      <c r="AD109">
        <v>6178</v>
      </c>
      <c r="AE109">
        <f t="shared" si="112"/>
        <v>1.7991068674297066</v>
      </c>
      <c r="AF109">
        <f t="shared" si="113"/>
        <v>144256.30000000002</v>
      </c>
      <c r="AG109">
        <f>'Bond Portfolio data'!AX181</f>
        <v>119.09</v>
      </c>
      <c r="AI109">
        <v>9.6093766423539808</v>
      </c>
      <c r="AJ109">
        <v>35302.470722061698</v>
      </c>
      <c r="AK109">
        <v>8.4949897741422191</v>
      </c>
      <c r="AM109">
        <v>1.13466235156725</v>
      </c>
      <c r="AN109">
        <v>1.3132131763019499</v>
      </c>
      <c r="AO109">
        <f t="shared" si="126"/>
        <v>2.1526593732152026</v>
      </c>
      <c r="AP109">
        <v>772.81097842434997</v>
      </c>
      <c r="AQ109">
        <f>'Bond Portfolio data'!BG181/100</f>
        <v>6.1372999999999998</v>
      </c>
      <c r="AR109">
        <v>2264.6655826973301</v>
      </c>
      <c r="AS109">
        <f t="shared" si="117"/>
        <v>1995.8938265372649</v>
      </c>
      <c r="AU109">
        <v>107.3446</v>
      </c>
      <c r="AV109">
        <v>98.423900000000003</v>
      </c>
      <c r="AW109">
        <v>1724334.74</v>
      </c>
      <c r="AX109">
        <v>1092314.1499999999</v>
      </c>
      <c r="AY109">
        <v>288514.94</v>
      </c>
      <c r="AZ109">
        <v>355072.06</v>
      </c>
      <c r="BA109">
        <v>229391</v>
      </c>
      <c r="BB109">
        <v>1000.8</v>
      </c>
      <c r="BC109">
        <f t="shared" si="134"/>
        <v>17.631356453298899</v>
      </c>
      <c r="BD109">
        <f>'Bond Portfolio data'!BP181</f>
        <v>0.66039999999999999</v>
      </c>
      <c r="BF109">
        <v>1979144</v>
      </c>
      <c r="BG109">
        <v>1099752</v>
      </c>
      <c r="BH109">
        <v>398248</v>
      </c>
      <c r="BI109">
        <v>414636</v>
      </c>
      <c r="BJ109">
        <v>614632</v>
      </c>
      <c r="BK109">
        <v>666580</v>
      </c>
      <c r="BL109">
        <v>112.1</v>
      </c>
      <c r="BM109">
        <v>114.3</v>
      </c>
      <c r="BN109">
        <v>1765951</v>
      </c>
      <c r="BO109">
        <v>994204</v>
      </c>
      <c r="BP109">
        <v>405755</v>
      </c>
      <c r="BQ109">
        <v>341549</v>
      </c>
      <c r="BR109">
        <v>122.91800000000001</v>
      </c>
      <c r="BS109">
        <v>103.051</v>
      </c>
      <c r="BT109">
        <f>'Bond Portfolio data'!BX181</f>
        <v>1.2411000000000001</v>
      </c>
      <c r="BV109">
        <v>1626376</v>
      </c>
      <c r="BW109">
        <v>918584</v>
      </c>
      <c r="BX109">
        <v>432572</v>
      </c>
      <c r="BY109">
        <v>294544</v>
      </c>
      <c r="BZ109">
        <v>327260</v>
      </c>
      <c r="CA109">
        <v>346308</v>
      </c>
      <c r="CB109">
        <v>105.3873</v>
      </c>
      <c r="CC109">
        <v>108.5329</v>
      </c>
      <c r="CD109">
        <v>1544303.72</v>
      </c>
      <c r="CE109">
        <v>829497.13</v>
      </c>
      <c r="CF109">
        <v>409134.09</v>
      </c>
      <c r="CG109">
        <v>269827.77</v>
      </c>
      <c r="CH109">
        <v>195580</v>
      </c>
      <c r="CI109">
        <v>100.6</v>
      </c>
      <c r="CJ109">
        <f t="shared" si="114"/>
        <v>1944.1351888667994</v>
      </c>
      <c r="CK109">
        <f>1/'Bond Portfolio data'!CG181</f>
        <v>1.2704865963664083</v>
      </c>
      <c r="CM109">
        <v>3127440</v>
      </c>
      <c r="CN109">
        <v>1322468</v>
      </c>
      <c r="CO109">
        <v>728156</v>
      </c>
      <c r="CP109">
        <v>718260</v>
      </c>
      <c r="CQ109">
        <v>1157512</v>
      </c>
      <c r="CR109">
        <v>1004824</v>
      </c>
      <c r="CS109">
        <v>111.7037</v>
      </c>
      <c r="CT109">
        <v>114.23869999999999</v>
      </c>
      <c r="CU109">
        <v>2798517.63</v>
      </c>
      <c r="CV109">
        <v>1223449.1599999999</v>
      </c>
      <c r="CW109">
        <v>629570.80000000005</v>
      </c>
      <c r="CX109">
        <v>599524.19999999995</v>
      </c>
      <c r="CY109">
        <v>369228</v>
      </c>
      <c r="CZ109">
        <v>901655.73</v>
      </c>
      <c r="DA109">
        <f t="shared" si="131"/>
        <v>0.40949997622706841</v>
      </c>
      <c r="DB109">
        <v>118.5</v>
      </c>
      <c r="DC109">
        <v>2646.24</v>
      </c>
      <c r="DD109">
        <v>977000</v>
      </c>
      <c r="DE109">
        <f>'Bond Portfolio data'!CP181</f>
        <v>7.7533000000000003</v>
      </c>
      <c r="DG109">
        <v>106.8595</v>
      </c>
      <c r="DH109">
        <f t="shared" si="98"/>
        <v>99.23654390849812</v>
      </c>
      <c r="DI109">
        <v>1686120</v>
      </c>
      <c r="DJ109">
        <v>1699091.82</v>
      </c>
      <c r="DK109">
        <v>3826831.61</v>
      </c>
      <c r="DL109">
        <v>1775008</v>
      </c>
      <c r="DM109">
        <v>915993.48</v>
      </c>
      <c r="DN109">
        <v>944913.02</v>
      </c>
      <c r="DO109">
        <v>486762.27</v>
      </c>
      <c r="DP109">
        <v>48177.17</v>
      </c>
      <c r="DQ109">
        <f t="shared" si="99"/>
        <v>10103.587861221404</v>
      </c>
      <c r="DR109">
        <f>'Bond Portfolio data'!CY181</f>
        <v>8.3007000000000009</v>
      </c>
      <c r="DT109">
        <v>645495.5</v>
      </c>
      <c r="DU109">
        <v>347426.2</v>
      </c>
      <c r="DV109">
        <v>152861.66</v>
      </c>
      <c r="DW109">
        <v>72730.17</v>
      </c>
      <c r="DX109">
        <v>410894.67</v>
      </c>
      <c r="DY109">
        <v>344594.46</v>
      </c>
      <c r="DZ109">
        <v>99.191299999999998</v>
      </c>
      <c r="EA109">
        <v>90.374899999999997</v>
      </c>
      <c r="EB109">
        <v>650848.1</v>
      </c>
      <c r="EC109">
        <v>355881.96</v>
      </c>
      <c r="ED109">
        <v>154891.94</v>
      </c>
      <c r="EE109">
        <v>71016.44</v>
      </c>
      <c r="EF109">
        <v>95932.13</v>
      </c>
      <c r="EG109">
        <v>4965.9399999999996</v>
      </c>
      <c r="EH109">
        <f t="shared" si="110"/>
        <v>19318.020354655917</v>
      </c>
      <c r="EI109">
        <f>'Bond Portfolio data'!DI181</f>
        <v>0.95240000000000002</v>
      </c>
      <c r="EK109">
        <v>4.5682540000000001E-2</v>
      </c>
      <c r="EL109">
        <v>0.39</v>
      </c>
      <c r="EM109">
        <v>0.3</v>
      </c>
      <c r="EN109">
        <v>1</v>
      </c>
      <c r="EO109">
        <v>2.4500000000000002</v>
      </c>
      <c r="EP109">
        <v>3.25</v>
      </c>
      <c r="EQ109">
        <v>1.38</v>
      </c>
      <c r="ER109">
        <v>-1.42</v>
      </c>
      <c r="ES109" s="42">
        <v>-0.01</v>
      </c>
      <c r="ET109" s="1">
        <f t="shared" si="135"/>
        <v>0.4779622849168863</v>
      </c>
      <c r="EV109">
        <v>1.1445313509999999</v>
      </c>
      <c r="EW109">
        <v>1.71</v>
      </c>
      <c r="EX109">
        <v>0.34</v>
      </c>
      <c r="EY109">
        <v>1.44</v>
      </c>
      <c r="EZ109">
        <v>2.54</v>
      </c>
      <c r="FA109">
        <v>5.35</v>
      </c>
      <c r="FB109">
        <v>1.46</v>
      </c>
      <c r="FC109">
        <v>0</v>
      </c>
      <c r="FD109">
        <v>0.66</v>
      </c>
      <c r="FE109" s="1">
        <f t="shared" si="136"/>
        <v>1.334527409118897</v>
      </c>
      <c r="GT109">
        <f t="shared" si="118"/>
        <v>0.83839600592032115</v>
      </c>
      <c r="GU109">
        <f t="shared" si="115"/>
        <v>0.61321923704093106</v>
      </c>
      <c r="GW109">
        <f t="shared" si="119"/>
        <v>0.63303984821542092</v>
      </c>
      <c r="GX109">
        <f t="shared" si="120"/>
        <v>0.27413536365393953</v>
      </c>
      <c r="GY109">
        <f t="shared" si="121"/>
        <v>-2.2260045375353541</v>
      </c>
      <c r="GZ109">
        <f t="shared" si="122"/>
        <v>-4.3676067786792838E-2</v>
      </c>
      <c r="HA109">
        <f t="shared" si="137"/>
        <v>7.0283971758679025</v>
      </c>
      <c r="HB109">
        <f t="shared" si="123"/>
        <v>1.0466478057511035</v>
      </c>
      <c r="HD109">
        <f t="shared" si="138"/>
        <v>0.74032124809293953</v>
      </c>
      <c r="HE109">
        <f t="shared" si="139"/>
        <v>0.47190487241492152</v>
      </c>
      <c r="HF109">
        <f t="shared" si="140"/>
        <v>1.2837126505371181</v>
      </c>
      <c r="HG109">
        <f t="shared" si="141"/>
        <v>0.67795149560393031</v>
      </c>
      <c r="HH109">
        <f t="shared" si="142"/>
        <v>0.3558740102542543</v>
      </c>
      <c r="HI109">
        <f t="shared" si="143"/>
        <v>-2.579842429821309</v>
      </c>
      <c r="HJ109">
        <f t="shared" si="146"/>
        <v>-0.26530820355702206</v>
      </c>
      <c r="HK109">
        <f t="shared" si="144"/>
        <v>7.5959638220010675</v>
      </c>
      <c r="HL109">
        <f t="shared" si="145"/>
        <v>0.64870980382968524</v>
      </c>
      <c r="HN109">
        <f t="shared" si="127"/>
        <v>8.3839600592032111E-3</v>
      </c>
      <c r="HO109">
        <f t="shared" si="116"/>
        <v>6.1321923704093107E-3</v>
      </c>
      <c r="HP109">
        <f>HF109/100</f>
        <v>1.2837126505371181E-2</v>
      </c>
      <c r="HQ109">
        <f t="shared" si="128"/>
        <v>6.330398482154209E-3</v>
      </c>
      <c r="HR109">
        <f t="shared" si="124"/>
        <v>3.5587401025425429E-3</v>
      </c>
      <c r="HS109">
        <f t="shared" si="125"/>
        <v>-2.579842429821309E-2</v>
      </c>
      <c r="HT109">
        <f t="shared" si="129"/>
        <v>-4.3676067786792836E-4</v>
      </c>
      <c r="HU109">
        <f t="shared" si="109"/>
        <v>7.0283971758679023E-2</v>
      </c>
      <c r="HV109">
        <f t="shared" si="130"/>
        <v>1.0466478057511035</v>
      </c>
    </row>
    <row r="110" spans="1:230" ht="15.75" x14ac:dyDescent="0.25">
      <c r="A110" t="s">
        <v>470</v>
      </c>
      <c r="B110">
        <v>1.3739362639999999</v>
      </c>
      <c r="C110">
        <v>122.03007749999999</v>
      </c>
      <c r="D110">
        <v>1886203.6475108101</v>
      </c>
      <c r="E110">
        <v>1030105.70924549</v>
      </c>
      <c r="F110">
        <v>386105.79121828103</v>
      </c>
      <c r="G110">
        <v>376242.72809405002</v>
      </c>
      <c r="H110">
        <v>1237827.2255645599</v>
      </c>
      <c r="I110">
        <v>128620.96935651</v>
      </c>
      <c r="J110">
        <f t="shared" si="95"/>
        <v>9623.8368576866014</v>
      </c>
      <c r="K110">
        <f>1/'Bond Portfolio data'!AP182</f>
        <v>0.90519363902325989</v>
      </c>
      <c r="M110">
        <v>529733.4</v>
      </c>
      <c r="N110">
        <v>299647</v>
      </c>
      <c r="O110">
        <v>124200.8</v>
      </c>
      <c r="P110">
        <v>104902</v>
      </c>
      <c r="Q110">
        <v>92935.1</v>
      </c>
      <c r="R110">
        <v>83449.259999999995</v>
      </c>
      <c r="S110">
        <v>95665.600000000006</v>
      </c>
      <c r="T110">
        <f t="shared" si="96"/>
        <v>1.1463924305619968</v>
      </c>
      <c r="U110">
        <v>100.8643</v>
      </c>
      <c r="V110">
        <v>108.3897</v>
      </c>
      <c r="W110">
        <f t="shared" si="97"/>
        <v>114.63924305619967</v>
      </c>
      <c r="X110">
        <v>516582</v>
      </c>
      <c r="Y110">
        <v>294680.7</v>
      </c>
      <c r="Z110">
        <v>106589.3</v>
      </c>
      <c r="AA110">
        <v>104285.7</v>
      </c>
      <c r="AB110">
        <v>260700.1</v>
      </c>
      <c r="AC110">
        <v>23.38</v>
      </c>
      <c r="AD110">
        <v>6180</v>
      </c>
      <c r="AE110">
        <f t="shared" si="112"/>
        <v>1.8042977844588217</v>
      </c>
      <c r="AF110">
        <f t="shared" si="113"/>
        <v>144488.4</v>
      </c>
      <c r="AG110">
        <f>'Bond Portfolio data'!AX182</f>
        <v>121.33</v>
      </c>
      <c r="AI110">
        <v>9.6269546076606503</v>
      </c>
      <c r="AJ110">
        <v>36268.248756673303</v>
      </c>
      <c r="AK110">
        <v>8.5093297725372601</v>
      </c>
      <c r="AM110">
        <v>1.13888337259531</v>
      </c>
      <c r="AN110">
        <v>1.3205567769883599</v>
      </c>
      <c r="AO110">
        <f t="shared" si="126"/>
        <v>0.99243072286032596</v>
      </c>
      <c r="AP110">
        <v>773.340204553077</v>
      </c>
      <c r="AQ110">
        <f>'Bond Portfolio data'!BG182/100</f>
        <v>6.1200999999999999</v>
      </c>
      <c r="AR110">
        <v>2355.1230166348601</v>
      </c>
      <c r="AS110">
        <f t="shared" si="117"/>
        <v>2067.9229087943913</v>
      </c>
      <c r="AU110">
        <v>108.41</v>
      </c>
      <c r="AV110">
        <v>97.642499999999998</v>
      </c>
      <c r="AW110">
        <v>1732626.23</v>
      </c>
      <c r="AX110">
        <v>1097607.6399999999</v>
      </c>
      <c r="AY110">
        <v>292088.96999999997</v>
      </c>
      <c r="AZ110">
        <v>358233.02</v>
      </c>
      <c r="BA110">
        <v>231222</v>
      </c>
      <c r="BB110">
        <v>999.2</v>
      </c>
      <c r="BC110">
        <f t="shared" si="134"/>
        <v>17.800548130812341</v>
      </c>
      <c r="BD110">
        <f>'Bond Portfolio data'!BP182</f>
        <v>0.65239999999999998</v>
      </c>
      <c r="BF110">
        <v>1979720</v>
      </c>
      <c r="BG110">
        <v>1109616</v>
      </c>
      <c r="BH110">
        <v>390816</v>
      </c>
      <c r="BI110">
        <v>416440</v>
      </c>
      <c r="BJ110">
        <v>625608</v>
      </c>
      <c r="BK110">
        <v>673500</v>
      </c>
      <c r="BL110">
        <v>112.2</v>
      </c>
      <c r="BM110">
        <v>115.6</v>
      </c>
      <c r="BN110">
        <v>1764013</v>
      </c>
      <c r="BO110">
        <v>999174</v>
      </c>
      <c r="BP110">
        <v>397215</v>
      </c>
      <c r="BQ110">
        <v>342330</v>
      </c>
      <c r="BR110">
        <v>122.25</v>
      </c>
      <c r="BS110">
        <v>103.90900000000001</v>
      </c>
      <c r="BT110">
        <f>'Bond Portfolio data'!BX182</f>
        <v>1.2291000000000001</v>
      </c>
      <c r="BV110">
        <v>1626236</v>
      </c>
      <c r="BW110">
        <v>930460</v>
      </c>
      <c r="BX110">
        <v>433592</v>
      </c>
      <c r="BY110">
        <v>301624</v>
      </c>
      <c r="BZ110">
        <v>306548</v>
      </c>
      <c r="CA110">
        <v>351676</v>
      </c>
      <c r="CB110">
        <v>105.0594</v>
      </c>
      <c r="CC110">
        <v>109.383</v>
      </c>
      <c r="CD110">
        <v>1547337.95</v>
      </c>
      <c r="CE110">
        <v>834610.23</v>
      </c>
      <c r="CF110">
        <v>407513.45</v>
      </c>
      <c r="CG110">
        <v>273583.12</v>
      </c>
      <c r="CH110">
        <v>197739</v>
      </c>
      <c r="CI110">
        <v>101</v>
      </c>
      <c r="CJ110">
        <f t="shared" si="114"/>
        <v>1957.8118811881188</v>
      </c>
      <c r="CK110">
        <f>1/'Bond Portfolio data'!CG182</f>
        <v>1.2838618564642443</v>
      </c>
      <c r="CM110">
        <v>3123484</v>
      </c>
      <c r="CN110">
        <v>1329748</v>
      </c>
      <c r="CO110">
        <v>734828</v>
      </c>
      <c r="CP110">
        <v>725116</v>
      </c>
      <c r="CQ110">
        <v>1173968</v>
      </c>
      <c r="CR110">
        <v>983976</v>
      </c>
      <c r="CS110">
        <v>111.5949</v>
      </c>
      <c r="CT110">
        <v>114.5868</v>
      </c>
      <c r="CU110">
        <v>2798926.32</v>
      </c>
      <c r="CV110">
        <v>1231305.94</v>
      </c>
      <c r="CW110">
        <v>630447.04</v>
      </c>
      <c r="CX110">
        <v>600950.56000000006</v>
      </c>
      <c r="CY110">
        <v>373143</v>
      </c>
      <c r="CZ110">
        <v>903546.83</v>
      </c>
      <c r="DA110">
        <f t="shared" si="131"/>
        <v>0.41297582771664421</v>
      </c>
      <c r="DB110">
        <v>118.2</v>
      </c>
      <c r="DC110">
        <v>2652.79</v>
      </c>
      <c r="DD110">
        <v>977000</v>
      </c>
      <c r="DE110">
        <f>'Bond Portfolio data'!CP182</f>
        <v>7.7484000000000002</v>
      </c>
      <c r="DG110">
        <v>107.2028</v>
      </c>
      <c r="DH110">
        <f t="shared" si="98"/>
        <v>100.08264924720514</v>
      </c>
      <c r="DI110">
        <v>1705792</v>
      </c>
      <c r="DJ110">
        <v>1704383.34</v>
      </c>
      <c r="DK110">
        <v>3869632.42</v>
      </c>
      <c r="DL110">
        <v>1786786.94</v>
      </c>
      <c r="DM110">
        <v>926708.54</v>
      </c>
      <c r="DN110">
        <v>945986.32</v>
      </c>
      <c r="DO110">
        <v>494109.33</v>
      </c>
      <c r="DP110">
        <v>48206.21</v>
      </c>
      <c r="DQ110">
        <f t="shared" si="99"/>
        <v>10249.910333129281</v>
      </c>
      <c r="DR110">
        <f>'Bond Portfolio data'!CY182</f>
        <v>8.4248999999999992</v>
      </c>
      <c r="DT110">
        <v>644346.05000000005</v>
      </c>
      <c r="DU110">
        <v>347784.99</v>
      </c>
      <c r="DV110">
        <v>154441.22</v>
      </c>
      <c r="DW110">
        <v>72980.98</v>
      </c>
      <c r="DX110">
        <v>389133.17</v>
      </c>
      <c r="DY110">
        <v>312415.38</v>
      </c>
      <c r="DZ110">
        <v>98.951599999999999</v>
      </c>
      <c r="EA110">
        <v>87.328000000000003</v>
      </c>
      <c r="EB110">
        <v>651081.96</v>
      </c>
      <c r="EC110">
        <v>357212.3</v>
      </c>
      <c r="ED110">
        <v>157428.51999999999</v>
      </c>
      <c r="EE110">
        <v>71441.440000000002</v>
      </c>
      <c r="EF110">
        <v>96323.65</v>
      </c>
      <c r="EG110">
        <v>4959.54</v>
      </c>
      <c r="EH110">
        <f t="shared" si="110"/>
        <v>19421.89194965662</v>
      </c>
      <c r="EI110">
        <f>'Bond Portfolio data'!DI182</f>
        <v>0.94189999999999996</v>
      </c>
      <c r="EK110">
        <v>-6.7049179999999998E-3</v>
      </c>
      <c r="EL110">
        <v>0.47</v>
      </c>
      <c r="EM110">
        <v>0.3</v>
      </c>
      <c r="EN110">
        <v>1</v>
      </c>
      <c r="EO110">
        <v>2.1800000000000002</v>
      </c>
      <c r="EP110">
        <v>3.25</v>
      </c>
      <c r="EQ110">
        <v>1.44</v>
      </c>
      <c r="ER110">
        <v>-1.1299999999999999</v>
      </c>
      <c r="ES110" s="42">
        <v>-0.28000000000000003</v>
      </c>
      <c r="ET110" s="1">
        <f t="shared" si="135"/>
        <v>0.45625364704611526</v>
      </c>
      <c r="EV110">
        <v>1.2846214170000001</v>
      </c>
      <c r="EW110">
        <v>1.98</v>
      </c>
      <c r="EX110">
        <v>0.39</v>
      </c>
      <c r="EY110">
        <v>1.64</v>
      </c>
      <c r="EZ110">
        <v>2.76</v>
      </c>
      <c r="FA110">
        <v>4.8499999999999996</v>
      </c>
      <c r="FB110">
        <v>1.62</v>
      </c>
      <c r="FC110">
        <v>0.1</v>
      </c>
      <c r="FD110">
        <v>0.69</v>
      </c>
      <c r="FE110" s="1">
        <f t="shared" si="136"/>
        <v>1.4190417725338325</v>
      </c>
      <c r="GT110">
        <f t="shared" si="118"/>
        <v>0.33536518927396941</v>
      </c>
      <c r="GU110">
        <f t="shared" si="115"/>
        <v>0.26277410487388975</v>
      </c>
      <c r="GW110">
        <f t="shared" si="119"/>
        <v>0.27055622998117129</v>
      </c>
      <c r="GX110">
        <f t="shared" si="120"/>
        <v>0.35176239546151217</v>
      </c>
      <c r="GY110">
        <f t="shared" si="121"/>
        <v>0.56531359496050371</v>
      </c>
      <c r="GZ110">
        <f t="shared" si="122"/>
        <v>0.51119114779549046</v>
      </c>
      <c r="HA110">
        <f t="shared" si="137"/>
        <v>1.2253757689933167</v>
      </c>
      <c r="HB110">
        <f t="shared" si="123"/>
        <v>0.56791862748805499</v>
      </c>
      <c r="HD110">
        <f t="shared" si="138"/>
        <v>0.22041914225623854</v>
      </c>
      <c r="HE110">
        <f t="shared" si="139"/>
        <v>0.16812787173525537</v>
      </c>
      <c r="HF110">
        <f t="shared" si="140"/>
        <v>1.7998657269213649E-2</v>
      </c>
      <c r="HG110">
        <f t="shared" si="141"/>
        <v>0.28688776056195947</v>
      </c>
      <c r="HH110">
        <f t="shared" si="142"/>
        <v>0.3501822321426688</v>
      </c>
      <c r="HI110">
        <f t="shared" si="143"/>
        <v>0.53079844893062744</v>
      </c>
      <c r="HJ110">
        <f t="shared" si="146"/>
        <v>0.33439758608848369</v>
      </c>
      <c r="HK110">
        <f t="shared" si="144"/>
        <v>1.347076800425739</v>
      </c>
      <c r="HL110">
        <f t="shared" si="145"/>
        <v>0.32732022594619536</v>
      </c>
      <c r="HN110">
        <f t="shared" si="127"/>
        <v>3.3536518927396943E-3</v>
      </c>
      <c r="HO110">
        <f t="shared" si="116"/>
        <v>2.6277410487388973E-3</v>
      </c>
      <c r="HP110">
        <f t="shared" ref="HP110:HP112" si="147">HF110/100</f>
        <v>1.7998657269213648E-4</v>
      </c>
      <c r="HQ110">
        <f t="shared" si="128"/>
        <v>2.7055622998117131E-3</v>
      </c>
      <c r="HR110">
        <f t="shared" si="124"/>
        <v>3.5018223214266881E-3</v>
      </c>
      <c r="HS110">
        <f t="shared" si="125"/>
        <v>5.3079844893062743E-3</v>
      </c>
      <c r="HT110">
        <f t="shared" si="129"/>
        <v>5.1119114779549051E-3</v>
      </c>
      <c r="HU110">
        <f t="shared" si="109"/>
        <v>1.2253757689933167E-2</v>
      </c>
      <c r="HV110">
        <f t="shared" si="130"/>
        <v>0.56791862748805499</v>
      </c>
    </row>
    <row r="111" spans="1:230" ht="15.75" x14ac:dyDescent="0.25">
      <c r="A111" t="s">
        <v>471</v>
      </c>
      <c r="B111">
        <v>1.378424525</v>
      </c>
      <c r="C111">
        <v>120.56913849999999</v>
      </c>
      <c r="D111">
        <v>1892181.8933796401</v>
      </c>
      <c r="E111">
        <v>1035617.95667491</v>
      </c>
      <c r="F111">
        <v>388005.872597921</v>
      </c>
      <c r="G111">
        <v>377401.16950197797</v>
      </c>
      <c r="H111">
        <v>1246656.0045255299</v>
      </c>
      <c r="I111">
        <v>129183.25013025</v>
      </c>
      <c r="J111">
        <f t="shared" si="95"/>
        <v>9650.2913749931176</v>
      </c>
      <c r="K111">
        <f>1/'Bond Portfolio data'!AP183</f>
        <v>0.89938814624411023</v>
      </c>
      <c r="M111">
        <v>532703.9</v>
      </c>
      <c r="N111">
        <v>301287.40000000002</v>
      </c>
      <c r="O111">
        <v>124637.1</v>
      </c>
      <c r="P111">
        <v>105351.1</v>
      </c>
      <c r="Q111">
        <v>94754.2</v>
      </c>
      <c r="R111">
        <v>85398.6</v>
      </c>
      <c r="S111">
        <v>96467.3</v>
      </c>
      <c r="T111">
        <f t="shared" si="96"/>
        <v>1.1296121950476941</v>
      </c>
      <c r="U111">
        <v>101.19289999999999</v>
      </c>
      <c r="V111">
        <v>106.0308</v>
      </c>
      <c r="W111">
        <f t="shared" si="97"/>
        <v>112.9612195047694</v>
      </c>
      <c r="X111">
        <v>517667.6</v>
      </c>
      <c r="Y111">
        <v>296224.5</v>
      </c>
      <c r="Z111">
        <v>107049.9</v>
      </c>
      <c r="AA111">
        <v>104759.5</v>
      </c>
      <c r="AB111">
        <v>262817.2</v>
      </c>
      <c r="AC111">
        <v>23.47</v>
      </c>
      <c r="AD111">
        <v>6200</v>
      </c>
      <c r="AE111">
        <f t="shared" si="112"/>
        <v>1.8061299943648035</v>
      </c>
      <c r="AF111">
        <f t="shared" si="113"/>
        <v>145514</v>
      </c>
      <c r="AG111">
        <f>'Bond Portfolio data'!AX183</f>
        <v>122.25</v>
      </c>
      <c r="AI111">
        <v>9.6462065024965202</v>
      </c>
      <c r="AJ111">
        <v>37260.447809220997</v>
      </c>
      <c r="AK111">
        <v>8.5209789346699605</v>
      </c>
      <c r="AM111">
        <v>1.1356946342606999</v>
      </c>
      <c r="AN111">
        <v>1.3301452811741701</v>
      </c>
      <c r="AO111">
        <f t="shared" si="126"/>
        <v>3.065795892150136</v>
      </c>
      <c r="AP111">
        <v>773.81795931485101</v>
      </c>
      <c r="AQ111">
        <f>'Bond Portfolio data'!BG183/100</f>
        <v>6.2637999999999998</v>
      </c>
      <c r="AR111">
        <v>2439.4050816830099</v>
      </c>
      <c r="AS111">
        <f t="shared" si="117"/>
        <v>2147.9410116883955</v>
      </c>
      <c r="AU111">
        <v>108.04819999999999</v>
      </c>
      <c r="AV111">
        <v>96.124200000000002</v>
      </c>
      <c r="AW111">
        <v>1737332.82</v>
      </c>
      <c r="AX111">
        <v>1108305.74</v>
      </c>
      <c r="AY111">
        <v>294387.36</v>
      </c>
      <c r="AZ111">
        <v>360238.79</v>
      </c>
      <c r="BA111">
        <v>233209</v>
      </c>
      <c r="BB111">
        <v>1000.3</v>
      </c>
      <c r="BC111">
        <f t="shared" si="134"/>
        <v>17.933773714039635</v>
      </c>
      <c r="BD111">
        <f>'Bond Portfolio data'!BP183</f>
        <v>0.64559999999999995</v>
      </c>
      <c r="BF111">
        <v>1993732</v>
      </c>
      <c r="BG111">
        <v>1123636</v>
      </c>
      <c r="BH111">
        <v>389552</v>
      </c>
      <c r="BI111">
        <v>419380</v>
      </c>
      <c r="BJ111">
        <v>639128</v>
      </c>
      <c r="BK111">
        <v>684268</v>
      </c>
      <c r="BL111">
        <v>112.4</v>
      </c>
      <c r="BM111">
        <v>118.8</v>
      </c>
      <c r="BN111">
        <v>1774244</v>
      </c>
      <c r="BO111">
        <v>1005832</v>
      </c>
      <c r="BP111">
        <v>393618</v>
      </c>
      <c r="BQ111">
        <v>343631</v>
      </c>
      <c r="BR111">
        <v>121.78700000000001</v>
      </c>
      <c r="BS111">
        <v>104.593</v>
      </c>
      <c r="BT111">
        <f>'Bond Portfolio data'!BX183</f>
        <v>1.3090999999999999</v>
      </c>
      <c r="BV111">
        <v>1639408</v>
      </c>
      <c r="BW111">
        <v>940768</v>
      </c>
      <c r="BX111">
        <v>424376</v>
      </c>
      <c r="BY111">
        <v>304876</v>
      </c>
      <c r="BZ111">
        <v>320020</v>
      </c>
      <c r="CA111">
        <v>355944</v>
      </c>
      <c r="CB111">
        <v>105.29049999999999</v>
      </c>
      <c r="CC111">
        <v>112.5446</v>
      </c>
      <c r="CD111">
        <v>1558324.2</v>
      </c>
      <c r="CE111">
        <v>842605.32</v>
      </c>
      <c r="CF111">
        <v>395144.2</v>
      </c>
      <c r="CG111">
        <v>273953.52</v>
      </c>
      <c r="CH111">
        <v>199669</v>
      </c>
      <c r="CI111">
        <v>101.3</v>
      </c>
      <c r="CJ111">
        <f t="shared" si="114"/>
        <v>1971.0661401776902</v>
      </c>
      <c r="CK111">
        <f>1/'Bond Portfolio data'!CG183</f>
        <v>1.3779798814937301</v>
      </c>
      <c r="CM111">
        <v>3128508</v>
      </c>
      <c r="CN111">
        <v>1341960</v>
      </c>
      <c r="CO111">
        <v>720180</v>
      </c>
      <c r="CP111">
        <v>728904</v>
      </c>
      <c r="CQ111">
        <v>1211940</v>
      </c>
      <c r="CR111">
        <v>974296</v>
      </c>
      <c r="CS111">
        <v>110.12690000000001</v>
      </c>
      <c r="CT111">
        <v>116.583</v>
      </c>
      <c r="CU111">
        <v>2849747.34</v>
      </c>
      <c r="CV111">
        <v>1234956.69</v>
      </c>
      <c r="CW111">
        <v>624545.63</v>
      </c>
      <c r="CX111">
        <v>603223.18999999994</v>
      </c>
      <c r="CY111">
        <v>374152</v>
      </c>
      <c r="CZ111">
        <v>902549.9</v>
      </c>
      <c r="DA111">
        <f t="shared" si="131"/>
        <v>0.41454993236385046</v>
      </c>
      <c r="DB111">
        <v>120.1</v>
      </c>
      <c r="DC111">
        <v>2654.94</v>
      </c>
      <c r="DD111">
        <v>974000</v>
      </c>
      <c r="DE111">
        <f>'Bond Portfolio data'!CP183</f>
        <v>8.2216000000000005</v>
      </c>
      <c r="DG111">
        <v>107.38460000000001</v>
      </c>
      <c r="DH111">
        <f t="shared" si="98"/>
        <v>98.307939829127207</v>
      </c>
      <c r="DI111">
        <v>1716004</v>
      </c>
      <c r="DJ111">
        <v>1745539.58</v>
      </c>
      <c r="DK111">
        <v>3920961.34</v>
      </c>
      <c r="DL111">
        <v>1798299.4</v>
      </c>
      <c r="DM111">
        <v>935527.8</v>
      </c>
      <c r="DN111">
        <v>956813.96</v>
      </c>
      <c r="DO111">
        <v>497920.11</v>
      </c>
      <c r="DP111">
        <v>48413.78</v>
      </c>
      <c r="DQ111">
        <f t="shared" si="99"/>
        <v>10284.677420354286</v>
      </c>
      <c r="DR111">
        <f>'Bond Portfolio data'!CY183</f>
        <v>8.4764999999999997</v>
      </c>
      <c r="DT111">
        <v>644739.76</v>
      </c>
      <c r="DU111">
        <v>348873.27</v>
      </c>
      <c r="DV111">
        <v>154465.03</v>
      </c>
      <c r="DW111">
        <v>73106.92</v>
      </c>
      <c r="DX111">
        <v>406160.23</v>
      </c>
      <c r="DY111">
        <v>323194.76</v>
      </c>
      <c r="DZ111">
        <v>98.720600000000005</v>
      </c>
      <c r="EA111">
        <v>86.400300000000001</v>
      </c>
      <c r="EB111">
        <v>652986.91</v>
      </c>
      <c r="EC111">
        <v>358533.31</v>
      </c>
      <c r="ED111">
        <v>156794.64000000001</v>
      </c>
      <c r="EE111">
        <v>71492.600000000006</v>
      </c>
      <c r="EF111">
        <v>96577.14</v>
      </c>
      <c r="EG111">
        <v>4957.87</v>
      </c>
      <c r="EH111">
        <f t="shared" si="110"/>
        <v>19479.56279612011</v>
      </c>
      <c r="EI111">
        <f>'Bond Portfolio data'!DI183</f>
        <v>0.96419999999999995</v>
      </c>
      <c r="EK111">
        <v>-2.7681818E-2</v>
      </c>
      <c r="EL111">
        <v>0.47</v>
      </c>
      <c r="EM111">
        <v>0.3</v>
      </c>
      <c r="EN111">
        <v>0.75</v>
      </c>
      <c r="EO111">
        <v>2.15</v>
      </c>
      <c r="EP111">
        <v>3.25</v>
      </c>
      <c r="EQ111">
        <v>1.21</v>
      </c>
      <c r="ER111">
        <v>-1.08</v>
      </c>
      <c r="ES111" s="42">
        <v>-0.47</v>
      </c>
      <c r="ET111" s="1">
        <f t="shared" si="135"/>
        <v>0.42982648677855956</v>
      </c>
      <c r="EV111">
        <v>1.47049695</v>
      </c>
      <c r="EW111">
        <v>2</v>
      </c>
      <c r="EX111">
        <v>0.38</v>
      </c>
      <c r="EY111">
        <v>1.48</v>
      </c>
      <c r="EZ111">
        <v>2.77</v>
      </c>
      <c r="FA111">
        <v>4.5999999999999996</v>
      </c>
      <c r="FB111">
        <v>1.6</v>
      </c>
      <c r="FC111">
        <v>-0.1</v>
      </c>
      <c r="FD111">
        <v>0.73</v>
      </c>
      <c r="FE111" s="1">
        <f t="shared" si="136"/>
        <v>1.4739085424477159</v>
      </c>
      <c r="GT111">
        <f t="shared" si="118"/>
        <v>0.4605647530848459</v>
      </c>
      <c r="GU111">
        <f t="shared" si="115"/>
        <v>0.63425401811298587</v>
      </c>
      <c r="GW111">
        <f t="shared" si="119"/>
        <v>0.43844833908969155</v>
      </c>
      <c r="GX111">
        <f t="shared" si="120"/>
        <v>0.17470018992031139</v>
      </c>
      <c r="GY111">
        <f t="shared" si="121"/>
        <v>-0.67846793995319876</v>
      </c>
      <c r="GZ111">
        <f t="shared" si="122"/>
        <v>0.44212291104849272</v>
      </c>
      <c r="HA111">
        <f t="shared" si="137"/>
        <v>0.56458503073341371</v>
      </c>
      <c r="HB111">
        <f t="shared" si="123"/>
        <v>0.63925843684116879</v>
      </c>
      <c r="HD111">
        <f t="shared" si="138"/>
        <v>0.34220907697132241</v>
      </c>
      <c r="HE111">
        <f t="shared" si="139"/>
        <v>0.59137144103526162</v>
      </c>
      <c r="HF111">
        <f t="shared" si="140"/>
        <v>0.30682363301667603</v>
      </c>
      <c r="HG111">
        <f t="shared" si="141"/>
        <v>0.46888843707964212</v>
      </c>
      <c r="HH111">
        <f t="shared" si="142"/>
        <v>0.21147508622734223</v>
      </c>
      <c r="HI111">
        <f t="shared" si="143"/>
        <v>-0.98104024271915369</v>
      </c>
      <c r="HJ111">
        <f t="shared" si="146"/>
        <v>0.25974797570503588</v>
      </c>
      <c r="HK111">
        <f t="shared" si="144"/>
        <v>0.42266128095549788</v>
      </c>
      <c r="HL111">
        <f t="shared" si="145"/>
        <v>0.38412284885971559</v>
      </c>
      <c r="HN111">
        <f t="shared" si="127"/>
        <v>4.605647530848459E-3</v>
      </c>
      <c r="HO111">
        <f t="shared" si="116"/>
        <v>6.3425401811298583E-3</v>
      </c>
      <c r="HP111">
        <f t="shared" si="147"/>
        <v>3.0682363301667605E-3</v>
      </c>
      <c r="HQ111">
        <f t="shared" si="128"/>
        <v>4.3844833908969153E-3</v>
      </c>
      <c r="HR111">
        <f t="shared" si="124"/>
        <v>2.1147508622734222E-3</v>
      </c>
      <c r="HS111">
        <f t="shared" si="125"/>
        <v>-9.8104024271915367E-3</v>
      </c>
      <c r="HT111">
        <f t="shared" si="129"/>
        <v>4.4212291104849272E-3</v>
      </c>
      <c r="HU111">
        <f t="shared" si="109"/>
        <v>5.6458503073341373E-3</v>
      </c>
      <c r="HV111">
        <f t="shared" si="130"/>
        <v>0.63925843684116879</v>
      </c>
    </row>
    <row r="112" spans="1:230" ht="15.75" x14ac:dyDescent="0.25">
      <c r="A112" t="s">
        <v>472</v>
      </c>
      <c r="B112">
        <v>1.384105398</v>
      </c>
      <c r="C112">
        <v>119.39279519999999</v>
      </c>
      <c r="D112">
        <v>1900074.8354084501</v>
      </c>
      <c r="E112">
        <v>1038860.48235275</v>
      </c>
      <c r="F112">
        <v>393596.47517451202</v>
      </c>
      <c r="G112">
        <v>379264.19980268303</v>
      </c>
      <c r="H112">
        <v>1257109.55340572</v>
      </c>
      <c r="I112">
        <v>129700.7602224</v>
      </c>
      <c r="J112">
        <f t="shared" si="95"/>
        <v>9692.383847636158</v>
      </c>
      <c r="K112">
        <f>1/'Bond Portfolio data'!AP184</f>
        <v>0.91329038433085952</v>
      </c>
      <c r="M112">
        <v>531313.80000000005</v>
      </c>
      <c r="N112">
        <v>299199.3</v>
      </c>
      <c r="O112">
        <v>123812</v>
      </c>
      <c r="P112">
        <v>106379.5</v>
      </c>
      <c r="Q112">
        <v>90989.6</v>
      </c>
      <c r="R112">
        <v>84757.52</v>
      </c>
      <c r="S112">
        <v>90903.7</v>
      </c>
      <c r="T112">
        <f t="shared" si="96"/>
        <v>1.0725148635778865</v>
      </c>
      <c r="U112">
        <v>101.2401</v>
      </c>
      <c r="V112">
        <v>101.7265</v>
      </c>
      <c r="W112">
        <f t="shared" si="97"/>
        <v>107.25148635778865</v>
      </c>
      <c r="X112">
        <v>515360.8</v>
      </c>
      <c r="Y112">
        <v>294029.2</v>
      </c>
      <c r="Z112">
        <v>107045.4</v>
      </c>
      <c r="AA112">
        <v>105499.2</v>
      </c>
      <c r="AB112">
        <v>264179.90000000002</v>
      </c>
      <c r="AC112">
        <v>23.53</v>
      </c>
      <c r="AD112">
        <v>6215</v>
      </c>
      <c r="AE112">
        <f t="shared" si="112"/>
        <v>1.8064947813151011</v>
      </c>
      <c r="AF112">
        <f t="shared" si="113"/>
        <v>146238.95000000001</v>
      </c>
      <c r="AG112">
        <f>'Bond Portfolio data'!AX184</f>
        <v>121.5</v>
      </c>
      <c r="AI112">
        <v>9.6639740711587407</v>
      </c>
      <c r="AJ112">
        <v>38279.790685736698</v>
      </c>
      <c r="AK112">
        <v>8.5427613278815695</v>
      </c>
      <c r="AM112">
        <v>1.13613811332633</v>
      </c>
      <c r="AN112">
        <v>1.3309040124282701</v>
      </c>
      <c r="AO112">
        <f t="shared" si="126"/>
        <v>9.8986340937021217E-2</v>
      </c>
      <c r="AP112">
        <v>774.27873318612399</v>
      </c>
      <c r="AQ112">
        <f>'Bond Portfolio data'!BG184/100</f>
        <v>6.3875999999999999</v>
      </c>
      <c r="AR112">
        <v>2416.6763189847902</v>
      </c>
      <c r="AS112">
        <f t="shared" si="117"/>
        <v>2127.0973050181046</v>
      </c>
      <c r="AU112">
        <v>107.7201</v>
      </c>
      <c r="AV112">
        <v>95.310100000000006</v>
      </c>
      <c r="AW112">
        <v>1749330.48</v>
      </c>
      <c r="AX112">
        <v>1112847.25</v>
      </c>
      <c r="AY112">
        <v>291734.21000000002</v>
      </c>
      <c r="AZ112">
        <v>359617.67</v>
      </c>
      <c r="BA112">
        <v>234325</v>
      </c>
      <c r="BB112">
        <v>1016.1</v>
      </c>
      <c r="BC112">
        <f t="shared" si="134"/>
        <v>17.739395728766855</v>
      </c>
      <c r="BD112">
        <f>'Bond Portfolio data'!BP184</f>
        <v>0.6593</v>
      </c>
      <c r="BF112">
        <v>1992176</v>
      </c>
      <c r="BG112">
        <v>1130856</v>
      </c>
      <c r="BH112">
        <v>384816</v>
      </c>
      <c r="BI112">
        <v>420464</v>
      </c>
      <c r="BJ112">
        <v>629568</v>
      </c>
      <c r="BK112">
        <v>674428</v>
      </c>
      <c r="BL112">
        <v>112.1</v>
      </c>
      <c r="BM112">
        <v>119</v>
      </c>
      <c r="BN112">
        <v>1776576</v>
      </c>
      <c r="BO112">
        <v>1010185</v>
      </c>
      <c r="BP112">
        <v>387518</v>
      </c>
      <c r="BQ112">
        <v>343663</v>
      </c>
      <c r="BR112">
        <v>123.066</v>
      </c>
      <c r="BS112">
        <v>104.43600000000001</v>
      </c>
      <c r="BT112">
        <f>'Bond Portfolio data'!BX184</f>
        <v>1.3351</v>
      </c>
      <c r="BV112">
        <v>1643524</v>
      </c>
      <c r="BW112">
        <v>952264</v>
      </c>
      <c r="BX112">
        <v>425972</v>
      </c>
      <c r="BY112">
        <v>307256</v>
      </c>
      <c r="BZ112">
        <v>309788</v>
      </c>
      <c r="CA112">
        <v>356396</v>
      </c>
      <c r="CB112">
        <v>104.7959</v>
      </c>
      <c r="CC112">
        <v>112.0967</v>
      </c>
      <c r="CD112">
        <v>1566640.8</v>
      </c>
      <c r="CE112">
        <v>847541.23</v>
      </c>
      <c r="CF112">
        <v>394703.94</v>
      </c>
      <c r="CG112">
        <v>277107.42</v>
      </c>
      <c r="CH112">
        <v>201197</v>
      </c>
      <c r="CI112">
        <v>102</v>
      </c>
      <c r="CJ112">
        <f t="shared" si="114"/>
        <v>1972.5196078431372</v>
      </c>
      <c r="CK112">
        <f>1/'Bond Portfolio data'!CG184</f>
        <v>1.3881177123820099</v>
      </c>
      <c r="CM112">
        <v>3094196</v>
      </c>
      <c r="CN112">
        <v>1367812</v>
      </c>
      <c r="CO112">
        <v>736116</v>
      </c>
      <c r="CP112">
        <v>738260</v>
      </c>
      <c r="CQ112">
        <v>1131000</v>
      </c>
      <c r="CR112">
        <v>1024168</v>
      </c>
      <c r="CS112">
        <v>110.0381</v>
      </c>
      <c r="CT112">
        <v>115.0445</v>
      </c>
      <c r="CU112">
        <v>2803830.5</v>
      </c>
      <c r="CV112">
        <v>1241207.6000000001</v>
      </c>
      <c r="CW112">
        <v>618887.05000000005</v>
      </c>
      <c r="CX112">
        <v>606696.98</v>
      </c>
      <c r="CY112">
        <v>375709</v>
      </c>
      <c r="CZ112">
        <v>906014.03</v>
      </c>
      <c r="DA112">
        <f t="shared" si="131"/>
        <v>0.41468342383174794</v>
      </c>
      <c r="DB112">
        <v>119.4</v>
      </c>
      <c r="DC112">
        <v>2649.72</v>
      </c>
      <c r="DD112">
        <v>972000</v>
      </c>
      <c r="DE112">
        <f>'Bond Portfolio data'!CP184</f>
        <v>8.5313999999999997</v>
      </c>
      <c r="DG112">
        <v>107.6879</v>
      </c>
      <c r="DH112">
        <f t="shared" si="98"/>
        <v>96.660743034374931</v>
      </c>
      <c r="DI112">
        <v>1715628</v>
      </c>
      <c r="DJ112">
        <v>1774896.35</v>
      </c>
      <c r="DK112">
        <v>3968480.94</v>
      </c>
      <c r="DL112">
        <v>1813957.7</v>
      </c>
      <c r="DM112">
        <v>965337.35</v>
      </c>
      <c r="DN112">
        <v>965659.88</v>
      </c>
      <c r="DO112">
        <v>502679.75</v>
      </c>
      <c r="DP112">
        <v>48696.33</v>
      </c>
      <c r="DQ112">
        <f t="shared" si="99"/>
        <v>10322.744034304023</v>
      </c>
      <c r="DR112">
        <f>'Bond Portfolio data'!CY184</f>
        <v>8.4994999999999994</v>
      </c>
      <c r="DT112">
        <v>647045.73</v>
      </c>
      <c r="DU112">
        <v>348535.73</v>
      </c>
      <c r="DV112">
        <v>154611.28</v>
      </c>
      <c r="DW112">
        <v>73632.94</v>
      </c>
      <c r="DX112">
        <v>417273.04</v>
      </c>
      <c r="DY112">
        <v>340186.17</v>
      </c>
      <c r="DZ112">
        <v>98.592399999999998</v>
      </c>
      <c r="EA112">
        <v>86.420699999999997</v>
      </c>
      <c r="EB112">
        <v>656473.06000000006</v>
      </c>
      <c r="EC112">
        <v>358410.02</v>
      </c>
      <c r="ED112">
        <v>157862.13</v>
      </c>
      <c r="EE112">
        <v>71931.539999999994</v>
      </c>
      <c r="EF112">
        <v>96693.7</v>
      </c>
      <c r="EG112">
        <v>4979.1499999999996</v>
      </c>
      <c r="EH112">
        <f t="shared" si="110"/>
        <v>19419.720233373166</v>
      </c>
      <c r="EI112">
        <f>'Bond Portfolio data'!DI184</f>
        <v>0.9909</v>
      </c>
      <c r="EK112">
        <v>-8.9200000000000002E-2</v>
      </c>
      <c r="EL112">
        <v>0.47</v>
      </c>
      <c r="EM112">
        <v>0.3</v>
      </c>
      <c r="EN112">
        <v>0.75</v>
      </c>
      <c r="EO112">
        <v>2.2400000000000002</v>
      </c>
      <c r="EP112">
        <v>2.9</v>
      </c>
      <c r="EQ112">
        <v>1.1299999999999999</v>
      </c>
      <c r="ER112">
        <v>-1</v>
      </c>
      <c r="ES112" s="42">
        <v>-0.39</v>
      </c>
      <c r="ET112" s="1">
        <f t="shared" si="135"/>
        <v>0.38014320543924329</v>
      </c>
      <c r="EV112">
        <v>1.184722506</v>
      </c>
      <c r="EW112">
        <v>1.92</v>
      </c>
      <c r="EX112">
        <v>0.28999999999999998</v>
      </c>
      <c r="EY112">
        <v>1.52</v>
      </c>
      <c r="EZ112">
        <v>2.77</v>
      </c>
      <c r="FA112">
        <v>4.3499999999999996</v>
      </c>
      <c r="FB112">
        <v>1.58</v>
      </c>
      <c r="FC112">
        <v>-0.04</v>
      </c>
      <c r="FD112">
        <v>0.8</v>
      </c>
      <c r="FE112" s="1">
        <f t="shared" si="136"/>
        <v>1.2986822253242762</v>
      </c>
      <c r="GT112">
        <f t="shared" si="118"/>
        <v>0.30846751160801866</v>
      </c>
      <c r="GU112">
        <f t="shared" si="115"/>
        <v>0.2104990014485697</v>
      </c>
      <c r="GW112">
        <f t="shared" si="119"/>
        <v>0.49394980065866867</v>
      </c>
      <c r="GX112">
        <f t="shared" si="120"/>
        <v>0.1482898930002631</v>
      </c>
      <c r="GY112">
        <f t="shared" si="121"/>
        <v>-1.8874156260762003</v>
      </c>
      <c r="GZ112">
        <f t="shared" si="122"/>
        <v>0.34713191083940254</v>
      </c>
      <c r="HA112">
        <f t="shared" si="137"/>
        <v>1.0968597925511681</v>
      </c>
      <c r="HB112">
        <f t="shared" si="123"/>
        <v>0.37734983825232143</v>
      </c>
      <c r="HD112">
        <f t="shared" si="138"/>
        <v>0.18981569884226568</v>
      </c>
      <c r="HE112">
        <f t="shared" si="139"/>
        <v>5.148677728958969E-2</v>
      </c>
      <c r="HF112">
        <f t="shared" si="140"/>
        <v>0.58569852255322441</v>
      </c>
      <c r="HG112">
        <f t="shared" si="141"/>
        <v>0.52905525091755923</v>
      </c>
      <c r="HH112">
        <f t="shared" si="142"/>
        <v>0.15711820528339149</v>
      </c>
      <c r="HI112">
        <f t="shared" si="143"/>
        <v>-2.0479358896924493</v>
      </c>
      <c r="HJ112">
        <f t="shared" si="146"/>
        <v>0.15708079481953902</v>
      </c>
      <c r="HK112">
        <f t="shared" si="144"/>
        <v>1.0273394648509029</v>
      </c>
      <c r="HL112">
        <f t="shared" si="145"/>
        <v>0.48664419862048053</v>
      </c>
      <c r="HN112">
        <f t="shared" si="127"/>
        <v>3.0846751160801865E-3</v>
      </c>
      <c r="HO112">
        <f t="shared" si="116"/>
        <v>2.1049900144856971E-3</v>
      </c>
      <c r="HP112">
        <f t="shared" si="147"/>
        <v>5.8569852255322442E-3</v>
      </c>
      <c r="HQ112">
        <f t="shared" si="128"/>
        <v>4.9394980065866866E-3</v>
      </c>
      <c r="HR112">
        <f t="shared" si="124"/>
        <v>1.5711820528339149E-3</v>
      </c>
      <c r="HS112">
        <f t="shared" si="125"/>
        <v>-2.0479358896924493E-2</v>
      </c>
      <c r="HT112">
        <f t="shared" si="129"/>
        <v>3.4713191083940251E-3</v>
      </c>
      <c r="HU112">
        <f t="shared" si="109"/>
        <v>1.0968597925511681E-2</v>
      </c>
      <c r="HV112">
        <f t="shared" si="130"/>
        <v>0.37734983825232143</v>
      </c>
    </row>
    <row r="113" spans="1:219" ht="15.75" x14ac:dyDescent="0.25">
      <c r="A113" t="s">
        <v>473</v>
      </c>
      <c r="ES113" s="42"/>
      <c r="ET113" s="70"/>
    </row>
    <row r="114" spans="1:219" ht="15.75" x14ac:dyDescent="0.25">
      <c r="A114" t="s">
        <v>474</v>
      </c>
      <c r="ES114" s="42"/>
      <c r="ET114" s="70"/>
    </row>
    <row r="115" spans="1:219" x14ac:dyDescent="0.25">
      <c r="A115" t="s">
        <v>475</v>
      </c>
    </row>
    <row r="116" spans="1:219" x14ac:dyDescent="0.25">
      <c r="GT116">
        <f t="shared" ref="GT116:HA116" si="148">AVERAGE(GT30:GT115)</f>
        <v>0.50970655730658809</v>
      </c>
      <c r="GU116">
        <f t="shared" si="148"/>
        <v>0.50723460681907906</v>
      </c>
      <c r="GV116">
        <f t="shared" si="148"/>
        <v>0.44647913671747597</v>
      </c>
      <c r="GW116">
        <f t="shared" si="148"/>
        <v>0.13901123449315786</v>
      </c>
      <c r="GX116">
        <f t="shared" si="148"/>
        <v>0.30950625080392424</v>
      </c>
      <c r="GY116">
        <f t="shared" si="148"/>
        <v>0.19988508102039831</v>
      </c>
      <c r="GZ116">
        <f t="shared" si="148"/>
        <v>0.68380855556747822</v>
      </c>
      <c r="HA116">
        <f t="shared" si="148"/>
        <v>0.13320058309185212</v>
      </c>
      <c r="HD116">
        <f>AVERAGE(HD6:HD112)</f>
        <v>0.39126816093270761</v>
      </c>
      <c r="HE116">
        <f t="shared" ref="HE116:HK116" si="149">AVERAGE(HE6:HE112)</f>
        <v>0.39014321510196415</v>
      </c>
      <c r="HF116">
        <f t="shared" si="149"/>
        <v>0.22592042897424117</v>
      </c>
      <c r="HG116">
        <f t="shared" si="149"/>
        <v>0.13642300681560976</v>
      </c>
      <c r="HH116">
        <f t="shared" si="149"/>
        <v>0.37905950610070993</v>
      </c>
      <c r="HI116">
        <f t="shared" si="149"/>
        <v>0.19919380395714104</v>
      </c>
      <c r="HJ116">
        <f t="shared" si="149"/>
        <v>0.59362021057202108</v>
      </c>
      <c r="HK116">
        <f t="shared" si="149"/>
        <v>2.1206042119061488E-2</v>
      </c>
    </row>
  </sheetData>
  <hyperlinks>
    <hyperlink ref="CZ3" r:id="rId1"/>
    <hyperlink ref="AC3" r:id="rId2"/>
    <hyperlink ref="EZ3" r:id="rId3"/>
    <hyperlink ref="FA3" r:id="rId4"/>
    <hyperlink ref="CY3" r:id="rId5"/>
    <hyperlink ref="AD3" r:id="rId6"/>
    <hyperlink ref="U3" r:id="rId7"/>
    <hyperlink ref="Z3" r:id="rId8"/>
    <hyperlink ref="AB3" r:id="rId9"/>
    <hyperlink ref="BL3" r:id="rId10"/>
    <hyperlink ref="BP3" r:id="rId11"/>
    <hyperlink ref="BR3" r:id="rId12"/>
    <hyperlink ref="BS3" r:id="rId13"/>
    <hyperlink ref="CH3" r:id="rId14"/>
    <hyperlink ref="CI3" r:id="rId15"/>
    <hyperlink ref="CS3" r:id="rId16"/>
    <hyperlink ref="DZ3" r:id="rId17"/>
    <hyperlink ref="DP3" r:id="rId18"/>
    <hyperlink ref="BB3" r:id="rId19"/>
    <hyperlink ref="BA3" r:id="rId20"/>
    <hyperlink ref="FB3" r:id="rId21"/>
    <hyperlink ref="FC3" r:id="rId22"/>
    <hyperlink ref="EP3" r:id="rId23"/>
    <hyperlink ref="EO3" r:id="rId24"/>
    <hyperlink ref="EL3" r:id="rId25"/>
    <hyperlink ref="EQ3" r:id="rId26"/>
  </hyperlinks>
  <pageMargins left="0.7" right="0.7" top="0.75" bottom="0.75" header="0.3" footer="0.3"/>
  <pageSetup orientation="portrait" r:id="rId27"/>
  <legacy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199"/>
  <sheetViews>
    <sheetView workbookViewId="0">
      <pane xSplit="1" ySplit="4" topLeftCell="AR149" activePane="bottomRight" state="frozen"/>
      <selection pane="topRight" activeCell="B1" sqref="B1"/>
      <selection pane="bottomLeft" activeCell="A5" sqref="A5"/>
      <selection pane="bottomRight" activeCell="BG152" sqref="BG152"/>
    </sheetView>
  </sheetViews>
  <sheetFormatPr defaultRowHeight="15" x14ac:dyDescent="0.25"/>
  <cols>
    <col min="1" max="1" width="11.28515625" customWidth="1"/>
    <col min="2" max="2" width="13.5703125" customWidth="1"/>
    <col min="6" max="7" width="9.140625" style="1"/>
    <col min="9" max="9" width="9.140625" style="52"/>
    <col min="10" max="10" width="11.42578125" customWidth="1"/>
    <col min="14" max="14" width="9.140625" style="52"/>
    <col min="15" max="15" width="11.140625" customWidth="1"/>
    <col min="16" max="16" width="9.140625" style="52"/>
    <col min="17" max="17" width="13" customWidth="1"/>
    <col min="19" max="20" width="9.140625" style="1"/>
    <col min="22" max="22" width="9.140625" style="52"/>
    <col min="23" max="24" width="14.85546875" style="1" customWidth="1"/>
    <col min="27" max="27" width="9.140625" style="52"/>
    <col min="28" max="28" width="13.42578125" customWidth="1"/>
    <col min="37" max="37" width="3.140625" style="74" customWidth="1"/>
    <col min="42" max="42" width="9.140625" style="52"/>
    <col min="43" max="43" width="9.5703125" style="48" customWidth="1"/>
    <col min="44" max="45" width="9.140625" style="48"/>
    <col min="46" max="46" width="3.85546875" style="74" customWidth="1"/>
    <col min="50" max="50" width="9.140625" style="52"/>
    <col min="51" max="51" width="9.42578125" style="48" customWidth="1"/>
    <col min="52" max="53" width="9.140625" style="48"/>
    <col min="54" max="54" width="3.42578125" style="74" customWidth="1"/>
    <col min="55" max="55" width="9.140625" style="48"/>
    <col min="56" max="56" width="16" customWidth="1"/>
    <col min="57" max="57" width="9.5703125" customWidth="1"/>
    <col min="58" max="58" width="9.5703125" style="48" customWidth="1"/>
    <col min="59" max="59" width="9.140625" style="52"/>
    <col min="63" max="63" width="3.5703125" style="74" customWidth="1"/>
    <col min="68" max="68" width="9.140625" style="52"/>
    <col min="69" max="69" width="9.42578125" style="48" customWidth="1"/>
    <col min="70" max="71" width="9.140625" style="48"/>
    <col min="72" max="72" width="3.42578125" style="85" customWidth="1"/>
    <col min="76" max="76" width="9.140625" style="52"/>
    <col min="77" max="77" width="9.42578125" style="48" customWidth="1"/>
    <col min="78" max="79" width="9.140625" style="48"/>
    <col min="80" max="80" width="3.140625" style="74" customWidth="1"/>
    <col min="85" max="85" width="9.140625" style="52"/>
    <col min="86" max="86" width="9.42578125" style="48" customWidth="1"/>
    <col min="87" max="88" width="9.140625" style="48"/>
    <col min="89" max="89" width="3" style="74" customWidth="1"/>
    <col min="94" max="94" width="14.140625" style="52" customWidth="1"/>
    <col min="95" max="95" width="9.42578125" style="48" customWidth="1"/>
    <col min="96" max="97" width="9.140625" style="48"/>
    <col min="98" max="98" width="3.42578125" style="74" customWidth="1"/>
    <col min="103" max="103" width="9.140625" style="52"/>
    <col min="104" max="104" width="9.7109375" style="48" customWidth="1"/>
    <col min="105" max="106" width="9.140625" style="48"/>
    <col min="107" max="107" width="3.85546875" style="74" customWidth="1"/>
    <col min="113" max="113" width="9.140625" style="52"/>
    <col min="114" max="114" width="9.5703125" style="48" customWidth="1"/>
    <col min="115" max="116" width="9.140625" style="48"/>
    <col min="117" max="117" width="4.28515625" style="74" customWidth="1"/>
    <col min="123" max="123" width="11.7109375" customWidth="1"/>
    <col min="124" max="124" width="9.140625" style="52"/>
    <col min="125" max="125" width="9.7109375" style="48" customWidth="1"/>
    <col min="126" max="127" width="9.140625" style="48"/>
    <col min="128" max="128" width="4.140625" style="74" customWidth="1"/>
    <col min="129" max="129" width="15.85546875" customWidth="1"/>
    <col min="130" max="130" width="16.140625" customWidth="1"/>
    <col min="131" max="131" width="16.140625" style="52" customWidth="1"/>
    <col min="132" max="132" width="18.28515625" style="1" customWidth="1"/>
    <col min="133" max="133" width="11.85546875" customWidth="1"/>
    <col min="134" max="134" width="3.28515625" style="74" customWidth="1"/>
    <col min="137" max="137" width="12.140625" style="52" customWidth="1"/>
    <col min="138" max="138" width="11.5703125" customWidth="1"/>
    <col min="139" max="139" width="12.85546875" style="52" customWidth="1"/>
    <col min="140" max="140" width="15.28515625" style="1" bestFit="1" customWidth="1"/>
    <col min="141" max="141" width="11.5703125" style="52" customWidth="1"/>
    <col min="143" max="143" width="4" style="74" customWidth="1"/>
    <col min="148" max="148" width="4.42578125" style="74" customWidth="1"/>
  </cols>
  <sheetData>
    <row r="1" spans="1:151" s="15" customFormat="1" ht="105" customHeight="1" x14ac:dyDescent="0.25">
      <c r="B1" s="50" t="s">
        <v>900</v>
      </c>
      <c r="C1" s="53"/>
      <c r="F1" s="73" t="s">
        <v>900</v>
      </c>
      <c r="G1" s="71"/>
      <c r="I1" s="78"/>
      <c r="J1" s="15" t="s">
        <v>574</v>
      </c>
      <c r="N1" s="78"/>
      <c r="O1" s="15" t="s">
        <v>575</v>
      </c>
      <c r="P1" s="78"/>
      <c r="Q1" s="50" t="s">
        <v>576</v>
      </c>
      <c r="S1" s="73" t="s">
        <v>898</v>
      </c>
      <c r="T1" s="71"/>
      <c r="V1" s="78"/>
      <c r="W1" s="73" t="s">
        <v>899</v>
      </c>
      <c r="X1" s="71"/>
      <c r="AA1" s="78"/>
      <c r="AB1" s="50" t="s">
        <v>889</v>
      </c>
      <c r="AK1" s="75"/>
      <c r="AL1" s="50" t="s">
        <v>888</v>
      </c>
      <c r="AP1" s="78"/>
      <c r="AQ1" s="81"/>
      <c r="AR1" s="81"/>
      <c r="AS1" s="81"/>
      <c r="AT1" s="75"/>
      <c r="AU1" s="50" t="s">
        <v>368</v>
      </c>
      <c r="AX1" s="78"/>
      <c r="AY1" s="81"/>
      <c r="AZ1" s="81"/>
      <c r="BA1" s="81"/>
      <c r="BB1" s="75"/>
      <c r="BC1" s="82" t="s">
        <v>369</v>
      </c>
      <c r="BF1" s="81"/>
      <c r="BG1" s="78"/>
      <c r="BH1" s="15" t="s">
        <v>890</v>
      </c>
      <c r="BK1" s="75"/>
      <c r="BL1" s="50" t="s">
        <v>492</v>
      </c>
      <c r="BP1" s="78"/>
      <c r="BQ1" s="81"/>
      <c r="BR1" s="81"/>
      <c r="BS1" s="81"/>
      <c r="BT1" s="84"/>
      <c r="BU1" s="50" t="s">
        <v>370</v>
      </c>
      <c r="BX1" s="78"/>
      <c r="BY1" s="81"/>
      <c r="BZ1" s="81"/>
      <c r="CA1" s="81"/>
      <c r="CB1" s="75"/>
      <c r="CC1" s="50" t="s">
        <v>371</v>
      </c>
      <c r="CG1" s="78"/>
      <c r="CH1" s="81"/>
      <c r="CI1" s="81"/>
      <c r="CJ1" s="81"/>
      <c r="CK1" s="75"/>
      <c r="CL1" s="50" t="s">
        <v>372</v>
      </c>
      <c r="CP1" s="78"/>
      <c r="CQ1" s="81"/>
      <c r="CR1" s="81"/>
      <c r="CS1" s="81"/>
      <c r="CT1" s="75"/>
      <c r="CU1" s="15" t="s">
        <v>760</v>
      </c>
      <c r="CY1" s="78"/>
      <c r="CZ1" s="81"/>
      <c r="DA1" s="81"/>
      <c r="DB1" s="81"/>
      <c r="DC1" s="75"/>
      <c r="DD1" s="15" t="s">
        <v>535</v>
      </c>
      <c r="DI1" s="78"/>
      <c r="DJ1" s="81"/>
      <c r="DK1" s="81"/>
      <c r="DL1" s="81"/>
      <c r="DM1" s="75"/>
      <c r="DN1" s="15" t="s">
        <v>366</v>
      </c>
      <c r="DT1" s="78"/>
      <c r="DU1" s="81"/>
      <c r="DV1" s="81"/>
      <c r="DW1" s="81"/>
      <c r="DX1" s="75"/>
      <c r="DY1" s="15" t="s">
        <v>577</v>
      </c>
      <c r="DZ1" s="15" t="s">
        <v>794</v>
      </c>
      <c r="EA1" s="78" t="s">
        <v>578</v>
      </c>
      <c r="EB1" s="73" t="s">
        <v>886</v>
      </c>
      <c r="ED1" s="75"/>
      <c r="EE1" s="15" t="s">
        <v>737</v>
      </c>
      <c r="EF1" s="15" t="s">
        <v>892</v>
      </c>
      <c r="EG1" s="88" t="s">
        <v>736</v>
      </c>
      <c r="EH1" s="50" t="s">
        <v>893</v>
      </c>
      <c r="EI1" s="78" t="s">
        <v>795</v>
      </c>
      <c r="EJ1" s="73" t="s">
        <v>894</v>
      </c>
      <c r="EK1" s="78"/>
      <c r="EM1" s="75"/>
      <c r="EN1" s="15" t="s">
        <v>579</v>
      </c>
      <c r="ER1" s="75"/>
      <c r="ES1" s="15" t="s">
        <v>580</v>
      </c>
      <c r="ET1" s="15" t="s">
        <v>581</v>
      </c>
      <c r="EU1" s="15" t="s">
        <v>582</v>
      </c>
    </row>
    <row r="2" spans="1:151" s="15" customFormat="1" ht="46.5" customHeight="1" x14ac:dyDescent="0.25">
      <c r="B2" s="15" t="s">
        <v>583</v>
      </c>
      <c r="C2" s="15" t="s">
        <v>584</v>
      </c>
      <c r="D2" s="15" t="s">
        <v>585</v>
      </c>
      <c r="E2" s="15" t="s">
        <v>803</v>
      </c>
      <c r="F2" s="73" t="s">
        <v>586</v>
      </c>
      <c r="G2" s="73" t="s">
        <v>587</v>
      </c>
      <c r="H2" s="15" t="s">
        <v>588</v>
      </c>
      <c r="I2" s="78" t="s">
        <v>589</v>
      </c>
      <c r="J2" s="15" t="s">
        <v>583</v>
      </c>
      <c r="K2" s="15" t="s">
        <v>584</v>
      </c>
      <c r="L2" s="15" t="s">
        <v>590</v>
      </c>
      <c r="M2" s="15" t="s">
        <v>591</v>
      </c>
      <c r="N2" s="78" t="s">
        <v>592</v>
      </c>
      <c r="O2" s="15" t="s">
        <v>583</v>
      </c>
      <c r="P2" s="78" t="s">
        <v>584</v>
      </c>
      <c r="Q2" s="15" t="s">
        <v>583</v>
      </c>
      <c r="R2" s="15" t="s">
        <v>584</v>
      </c>
      <c r="S2" s="73" t="s">
        <v>367</v>
      </c>
      <c r="T2" s="73" t="s">
        <v>593</v>
      </c>
      <c r="U2" s="50" t="s">
        <v>594</v>
      </c>
      <c r="V2" s="88" t="s">
        <v>870</v>
      </c>
      <c r="W2" s="71" t="s">
        <v>586</v>
      </c>
      <c r="X2" s="71" t="s">
        <v>587</v>
      </c>
      <c r="Y2" s="15" t="s">
        <v>867</v>
      </c>
      <c r="Z2" s="15" t="s">
        <v>871</v>
      </c>
      <c r="AA2" s="78"/>
      <c r="AB2" s="15" t="s">
        <v>595</v>
      </c>
      <c r="AC2" s="15" t="s">
        <v>596</v>
      </c>
      <c r="AD2" s="15" t="s">
        <v>597</v>
      </c>
      <c r="AE2" s="15" t="s">
        <v>598</v>
      </c>
      <c r="AI2" s="15" t="s">
        <v>880</v>
      </c>
      <c r="AJ2" s="15" t="s">
        <v>881</v>
      </c>
      <c r="AK2" s="75"/>
      <c r="AL2" s="15" t="s">
        <v>599</v>
      </c>
      <c r="AM2" s="15" t="s">
        <v>600</v>
      </c>
      <c r="AN2" s="15" t="s">
        <v>720</v>
      </c>
      <c r="AO2" s="51" t="s">
        <v>721</v>
      </c>
      <c r="AP2" s="78" t="s">
        <v>761</v>
      </c>
      <c r="AQ2" s="82" t="s">
        <v>779</v>
      </c>
      <c r="AR2" s="82" t="s">
        <v>780</v>
      </c>
      <c r="AS2" s="82" t="s">
        <v>781</v>
      </c>
      <c r="AT2" s="75"/>
      <c r="AU2" s="15" t="s">
        <v>601</v>
      </c>
      <c r="AV2" s="15" t="s">
        <v>602</v>
      </c>
      <c r="AW2" s="51" t="s">
        <v>718</v>
      </c>
      <c r="AX2" s="78" t="s">
        <v>762</v>
      </c>
      <c r="AY2" s="82" t="s">
        <v>779</v>
      </c>
      <c r="AZ2" s="82" t="s">
        <v>780</v>
      </c>
      <c r="BA2" s="82" t="s">
        <v>781</v>
      </c>
      <c r="BB2" s="76"/>
      <c r="BC2" s="82" t="s">
        <v>603</v>
      </c>
      <c r="BD2" s="101" t="s">
        <v>718</v>
      </c>
      <c r="BE2" s="51" t="s">
        <v>734</v>
      </c>
      <c r="BF2" s="82" t="s">
        <v>738</v>
      </c>
      <c r="BG2" s="79" t="s">
        <v>763</v>
      </c>
      <c r="BH2" s="51" t="s">
        <v>604</v>
      </c>
      <c r="BI2" s="51" t="s">
        <v>605</v>
      </c>
      <c r="BK2" s="75"/>
      <c r="BL2" s="15" t="s">
        <v>768</v>
      </c>
      <c r="BM2" s="15" t="s">
        <v>769</v>
      </c>
      <c r="BN2" s="51" t="s">
        <v>774</v>
      </c>
      <c r="BO2" s="51" t="s">
        <v>775</v>
      </c>
      <c r="BP2" s="78" t="s">
        <v>777</v>
      </c>
      <c r="BQ2" s="82" t="s">
        <v>779</v>
      </c>
      <c r="BR2" s="82" t="s">
        <v>586</v>
      </c>
      <c r="BS2" s="82" t="s">
        <v>587</v>
      </c>
      <c r="BT2" s="84"/>
      <c r="BU2" s="15" t="s">
        <v>586</v>
      </c>
      <c r="BV2" s="15" t="s">
        <v>587</v>
      </c>
      <c r="BW2" s="51" t="s">
        <v>718</v>
      </c>
      <c r="BX2" s="78" t="s">
        <v>764</v>
      </c>
      <c r="BY2" s="82" t="s">
        <v>779</v>
      </c>
      <c r="BZ2" s="82" t="s">
        <v>780</v>
      </c>
      <c r="CA2" s="82" t="s">
        <v>781</v>
      </c>
      <c r="CB2" s="76"/>
      <c r="CC2" s="51" t="s">
        <v>784</v>
      </c>
      <c r="CD2" s="51" t="s">
        <v>785</v>
      </c>
      <c r="CE2" s="15" t="s">
        <v>587</v>
      </c>
      <c r="CF2" s="51" t="s">
        <v>718</v>
      </c>
      <c r="CG2" s="79" t="s">
        <v>765</v>
      </c>
      <c r="CH2" s="82" t="s">
        <v>779</v>
      </c>
      <c r="CI2" s="82" t="s">
        <v>780</v>
      </c>
      <c r="CJ2" s="82" t="s">
        <v>781</v>
      </c>
      <c r="CK2" s="75"/>
      <c r="CL2" s="15" t="s">
        <v>599</v>
      </c>
      <c r="CM2" s="15" t="s">
        <v>600</v>
      </c>
      <c r="CN2" s="53" t="s">
        <v>718</v>
      </c>
      <c r="CO2" s="15" t="s">
        <v>731</v>
      </c>
      <c r="CP2" s="78" t="s">
        <v>766</v>
      </c>
      <c r="CQ2" s="82" t="s">
        <v>779</v>
      </c>
      <c r="CR2" s="82" t="s">
        <v>780</v>
      </c>
      <c r="CS2" s="82" t="s">
        <v>781</v>
      </c>
      <c r="CT2" s="76"/>
      <c r="CU2" s="51" t="s">
        <v>599</v>
      </c>
      <c r="CV2" s="15" t="s">
        <v>600</v>
      </c>
      <c r="CW2" s="53" t="s">
        <v>718</v>
      </c>
      <c r="CX2" s="15" t="s">
        <v>731</v>
      </c>
      <c r="CY2" s="79" t="s">
        <v>849</v>
      </c>
      <c r="CZ2" s="82" t="s">
        <v>779</v>
      </c>
      <c r="DA2" s="82" t="s">
        <v>780</v>
      </c>
      <c r="DB2" s="82" t="s">
        <v>781</v>
      </c>
      <c r="DC2" s="76"/>
      <c r="DD2" s="51" t="s">
        <v>606</v>
      </c>
      <c r="DE2" s="51" t="s">
        <v>607</v>
      </c>
      <c r="DF2" s="53" t="s">
        <v>732</v>
      </c>
      <c r="DG2" s="53" t="s">
        <v>608</v>
      </c>
      <c r="DH2" s="51" t="s">
        <v>718</v>
      </c>
      <c r="DI2" s="79" t="s">
        <v>767</v>
      </c>
      <c r="DJ2" s="82" t="s">
        <v>779</v>
      </c>
      <c r="DK2" s="82" t="s">
        <v>780</v>
      </c>
      <c r="DL2" s="82" t="s">
        <v>781</v>
      </c>
      <c r="DM2" s="76"/>
      <c r="DN2" s="51" t="s">
        <v>599</v>
      </c>
      <c r="DO2" s="15" t="s">
        <v>609</v>
      </c>
      <c r="DP2" s="15" t="s">
        <v>610</v>
      </c>
      <c r="DQ2" s="15" t="s">
        <v>611</v>
      </c>
      <c r="DR2" s="51" t="s">
        <v>600</v>
      </c>
      <c r="DS2" s="51" t="s">
        <v>734</v>
      </c>
      <c r="DT2" s="79" t="s">
        <v>788</v>
      </c>
      <c r="DU2" s="82" t="s">
        <v>779</v>
      </c>
      <c r="DV2" s="82" t="s">
        <v>780</v>
      </c>
      <c r="DW2" s="82" t="s">
        <v>781</v>
      </c>
      <c r="DX2" s="75"/>
      <c r="EA2" s="78"/>
      <c r="EB2" s="71" t="s">
        <v>885</v>
      </c>
      <c r="ED2" s="75"/>
      <c r="EG2" s="78"/>
      <c r="EI2" s="78"/>
      <c r="EJ2" s="71"/>
      <c r="EK2" s="78"/>
      <c r="EM2" s="75"/>
      <c r="ER2" s="75"/>
    </row>
    <row r="3" spans="1:151" s="15" customFormat="1" ht="30" customHeight="1" x14ac:dyDescent="0.25">
      <c r="A3" s="15" t="s">
        <v>612</v>
      </c>
      <c r="B3" s="41" t="s">
        <v>613</v>
      </c>
      <c r="C3" s="41" t="s">
        <v>614</v>
      </c>
      <c r="D3" s="15" t="s">
        <v>615</v>
      </c>
      <c r="F3" s="71"/>
      <c r="G3" s="71"/>
      <c r="I3" s="78"/>
      <c r="J3" s="41" t="s">
        <v>616</v>
      </c>
      <c r="K3" s="15" t="s">
        <v>617</v>
      </c>
      <c r="L3" s="41" t="s">
        <v>618</v>
      </c>
      <c r="N3" s="78"/>
      <c r="O3" s="41" t="s">
        <v>616</v>
      </c>
      <c r="P3" s="78" t="s">
        <v>617</v>
      </c>
      <c r="S3" s="71"/>
      <c r="T3" s="71"/>
      <c r="V3" s="78"/>
      <c r="W3" s="71"/>
      <c r="X3" s="71"/>
      <c r="AA3" s="78"/>
      <c r="AB3" s="15" t="s">
        <v>619</v>
      </c>
      <c r="AK3" s="75"/>
      <c r="AL3" s="41" t="s">
        <v>791</v>
      </c>
      <c r="AM3" s="41" t="s">
        <v>792</v>
      </c>
      <c r="AN3" s="41" t="s">
        <v>793</v>
      </c>
      <c r="AO3" s="41" t="s">
        <v>722</v>
      </c>
      <c r="AP3" s="78"/>
      <c r="AQ3" s="81"/>
      <c r="AR3" s="81"/>
      <c r="AS3" s="81"/>
      <c r="AT3" s="75"/>
      <c r="AU3" s="41" t="s">
        <v>620</v>
      </c>
      <c r="AW3" s="15" t="s">
        <v>724</v>
      </c>
      <c r="AX3" s="78"/>
      <c r="AY3" s="81"/>
      <c r="AZ3" s="81"/>
      <c r="BA3" s="81"/>
      <c r="BB3" s="75"/>
      <c r="BC3" s="86" t="s">
        <v>621</v>
      </c>
      <c r="BD3" s="41" t="s">
        <v>725</v>
      </c>
      <c r="BE3" s="41" t="s">
        <v>796</v>
      </c>
      <c r="BF3" s="81"/>
      <c r="BG3" s="80" t="s">
        <v>744</v>
      </c>
      <c r="BI3" s="41" t="s">
        <v>622</v>
      </c>
      <c r="BK3" s="75"/>
      <c r="BL3" s="41" t="s">
        <v>771</v>
      </c>
      <c r="BM3" s="41" t="s">
        <v>773</v>
      </c>
      <c r="BN3" s="41" t="s">
        <v>776</v>
      </c>
      <c r="BO3" s="41"/>
      <c r="BP3" s="80" t="s">
        <v>778</v>
      </c>
      <c r="BQ3" s="90" t="s">
        <v>887</v>
      </c>
      <c r="BR3" s="86"/>
      <c r="BS3" s="86"/>
      <c r="BT3" s="84"/>
      <c r="BU3" s="41" t="s">
        <v>623</v>
      </c>
      <c r="BV3" s="41" t="s">
        <v>624</v>
      </c>
      <c r="BW3" s="15" t="s">
        <v>727</v>
      </c>
      <c r="BX3" s="78"/>
      <c r="BY3" s="81" t="s">
        <v>887</v>
      </c>
      <c r="BZ3" s="81"/>
      <c r="CA3" s="81"/>
      <c r="CB3" s="75"/>
      <c r="CC3" s="41" t="s">
        <v>787</v>
      </c>
      <c r="CD3" s="41" t="s">
        <v>786</v>
      </c>
      <c r="CE3" s="41" t="s">
        <v>783</v>
      </c>
      <c r="CF3" s="41" t="s">
        <v>782</v>
      </c>
      <c r="CG3" s="80" t="s">
        <v>728</v>
      </c>
      <c r="CH3" s="83" t="s">
        <v>887</v>
      </c>
      <c r="CI3" s="81"/>
      <c r="CJ3" s="81"/>
      <c r="CK3" s="75"/>
      <c r="CL3" s="41" t="s">
        <v>625</v>
      </c>
      <c r="CM3" s="15" t="s">
        <v>626</v>
      </c>
      <c r="CN3" s="41" t="s">
        <v>730</v>
      </c>
      <c r="CO3" s="41" t="s">
        <v>797</v>
      </c>
      <c r="CP3" s="78" t="s">
        <v>747</v>
      </c>
      <c r="CQ3" s="81" t="s">
        <v>887</v>
      </c>
      <c r="CR3" s="81"/>
      <c r="CS3" s="81"/>
      <c r="CT3" s="75"/>
      <c r="CU3" s="41" t="s">
        <v>789</v>
      </c>
      <c r="CW3" s="15" t="s">
        <v>790</v>
      </c>
      <c r="CY3" s="80" t="s">
        <v>798</v>
      </c>
      <c r="CZ3" s="81"/>
      <c r="DA3" s="81"/>
      <c r="DB3" s="81"/>
      <c r="DC3" s="75"/>
      <c r="DD3" s="41" t="s">
        <v>627</v>
      </c>
      <c r="DE3" s="15" t="s">
        <v>628</v>
      </c>
      <c r="DH3" s="41" t="s">
        <v>733</v>
      </c>
      <c r="DI3" s="80" t="s">
        <v>745</v>
      </c>
      <c r="DJ3" s="81" t="s">
        <v>887</v>
      </c>
      <c r="DK3" s="81"/>
      <c r="DL3" s="81"/>
      <c r="DM3" s="75"/>
      <c r="DN3" s="41" t="s">
        <v>629</v>
      </c>
      <c r="DO3" s="41" t="s">
        <v>770</v>
      </c>
      <c r="DS3" s="41" t="s">
        <v>865</v>
      </c>
      <c r="DT3" s="78"/>
      <c r="DU3" s="81"/>
      <c r="DV3" s="81"/>
      <c r="DW3" s="81"/>
      <c r="DX3" s="75"/>
      <c r="EA3" s="78"/>
      <c r="EB3" s="71"/>
      <c r="ED3" s="75"/>
      <c r="EG3" s="78"/>
      <c r="EI3" s="78"/>
      <c r="EJ3" s="71"/>
      <c r="EK3" s="78"/>
      <c r="EL3" s="15" t="s">
        <v>804</v>
      </c>
      <c r="EM3" s="75"/>
      <c r="EN3" s="15" t="s">
        <v>630</v>
      </c>
      <c r="ER3" s="75"/>
      <c r="ET3" s="15" t="s">
        <v>631</v>
      </c>
      <c r="EU3" s="15" t="s">
        <v>632</v>
      </c>
    </row>
    <row r="4" spans="1:151" s="15" customFormat="1" ht="105" x14ac:dyDescent="0.25">
      <c r="A4" s="15" t="s">
        <v>633</v>
      </c>
      <c r="F4" s="71"/>
      <c r="G4" s="71"/>
      <c r="I4" s="78"/>
      <c r="N4" s="78"/>
      <c r="P4" s="78"/>
      <c r="S4" s="71"/>
      <c r="T4" s="71"/>
      <c r="V4" s="78"/>
      <c r="W4" s="71"/>
      <c r="X4" s="71"/>
      <c r="AA4" s="78"/>
      <c r="AK4" s="75"/>
      <c r="AP4" s="78"/>
      <c r="AQ4" s="81"/>
      <c r="AR4" s="81"/>
      <c r="AS4" s="81"/>
      <c r="AT4" s="75"/>
      <c r="AU4" s="15" t="s">
        <v>723</v>
      </c>
      <c r="AV4" s="15" t="s">
        <v>723</v>
      </c>
      <c r="AW4" s="15" t="s">
        <v>723</v>
      </c>
      <c r="AX4" s="78"/>
      <c r="AY4" s="81"/>
      <c r="AZ4" s="81"/>
      <c r="BA4" s="81"/>
      <c r="BB4" s="75"/>
      <c r="BC4" s="89"/>
      <c r="BD4" s="15" t="s">
        <v>726</v>
      </c>
      <c r="BF4" s="81" t="s">
        <v>887</v>
      </c>
      <c r="BG4" s="78"/>
      <c r="BJ4" s="15" t="s">
        <v>891</v>
      </c>
      <c r="BK4" s="75"/>
      <c r="BL4" s="15" t="s">
        <v>772</v>
      </c>
      <c r="BP4" s="78"/>
      <c r="BQ4" s="81"/>
      <c r="BR4" s="81"/>
      <c r="BS4" s="81"/>
      <c r="BT4" s="84"/>
      <c r="BX4" s="78"/>
      <c r="BY4" s="81"/>
      <c r="BZ4" s="81"/>
      <c r="CA4" s="81"/>
      <c r="CB4" s="75"/>
      <c r="CC4" s="15" t="s">
        <v>729</v>
      </c>
      <c r="CE4" s="15" t="s">
        <v>729</v>
      </c>
      <c r="CF4" s="15" t="s">
        <v>729</v>
      </c>
      <c r="CG4" s="78"/>
      <c r="CH4" s="81"/>
      <c r="CI4" s="81"/>
      <c r="CJ4" s="81"/>
      <c r="CK4" s="75"/>
      <c r="CN4" s="15" t="s">
        <v>719</v>
      </c>
      <c r="CO4" s="15" t="s">
        <v>719</v>
      </c>
      <c r="CP4" s="78" t="s">
        <v>748</v>
      </c>
      <c r="CQ4" s="81"/>
      <c r="CR4" s="81"/>
      <c r="CS4" s="81"/>
      <c r="CT4" s="75"/>
      <c r="CY4" s="78"/>
      <c r="CZ4" s="81"/>
      <c r="DA4" s="81"/>
      <c r="DB4" s="81"/>
      <c r="DC4" s="75"/>
      <c r="DD4" s="15" t="s">
        <v>634</v>
      </c>
      <c r="DH4" s="15" t="s">
        <v>719</v>
      </c>
      <c r="DI4" s="78" t="s">
        <v>746</v>
      </c>
      <c r="DJ4" s="81"/>
      <c r="DK4" s="81"/>
      <c r="DL4" s="81"/>
      <c r="DM4" s="75"/>
      <c r="DT4" s="78"/>
      <c r="DU4" s="81"/>
      <c r="DV4" s="81"/>
      <c r="DW4" s="81"/>
      <c r="DX4" s="75"/>
      <c r="EA4" s="78"/>
      <c r="EB4" s="71"/>
      <c r="EC4" s="15" t="s">
        <v>895</v>
      </c>
      <c r="ED4" s="75"/>
      <c r="EG4" s="78"/>
      <c r="EI4" s="78"/>
      <c r="EJ4" s="71"/>
      <c r="EK4" s="78" t="s">
        <v>895</v>
      </c>
      <c r="EL4" s="15" t="s">
        <v>896</v>
      </c>
      <c r="EM4" s="75"/>
      <c r="EO4" s="15" t="s">
        <v>897</v>
      </c>
      <c r="EP4" s="15" t="s">
        <v>897</v>
      </c>
      <c r="EQ4" s="15" t="s">
        <v>897</v>
      </c>
      <c r="ER4" s="75"/>
      <c r="ES4" s="15" t="s">
        <v>635</v>
      </c>
    </row>
    <row r="5" spans="1:151" x14ac:dyDescent="0.25">
      <c r="A5" t="s">
        <v>636</v>
      </c>
      <c r="B5">
        <v>16.989999999999998</v>
      </c>
      <c r="C5">
        <v>6.048</v>
      </c>
      <c r="D5">
        <v>5.8159999999999998</v>
      </c>
      <c r="E5">
        <f>F5/G5</f>
        <v>3.770833333333333</v>
      </c>
      <c r="F5" s="1">
        <f>B5+D5</f>
        <v>22.805999999999997</v>
      </c>
      <c r="G5" s="1">
        <f>C5</f>
        <v>6.048</v>
      </c>
      <c r="H5">
        <f t="shared" ref="H5:H36" si="0">F5/S5</f>
        <v>0.16095929083620347</v>
      </c>
      <c r="I5" s="52">
        <f t="shared" ref="I5:I36" si="1">G5/T5</f>
        <v>5.3953272612112732E-2</v>
      </c>
      <c r="J5">
        <v>85.12</v>
      </c>
      <c r="K5">
        <v>150.31899999999999</v>
      </c>
      <c r="L5">
        <v>7.2</v>
      </c>
      <c r="M5">
        <v>25.931999999999999</v>
      </c>
      <c r="N5" s="52">
        <v>49.073999999999998</v>
      </c>
      <c r="O5">
        <v>25.638000000000002</v>
      </c>
      <c r="P5" s="52">
        <v>38.222000000000001</v>
      </c>
      <c r="Q5">
        <f t="shared" ref="Q5:Q36" si="2">J5-O5</f>
        <v>59.481999999999999</v>
      </c>
      <c r="R5">
        <f t="shared" ref="R5:R36" si="3">K5-P5</f>
        <v>112.09699999999998</v>
      </c>
      <c r="S5" s="1">
        <f t="shared" ref="S5:S36" si="4">Q5+N5+M5+L5</f>
        <v>141.68799999999999</v>
      </c>
      <c r="T5" s="1">
        <f>R5</f>
        <v>112.09699999999998</v>
      </c>
      <c r="U5">
        <f t="shared" ref="U5:U36" si="5">S5/EN5</f>
        <v>0.12452803656178589</v>
      </c>
      <c r="V5" s="52">
        <f t="shared" ref="V5:V36" si="6">T5/EN5</f>
        <v>9.8520829671295468E-2</v>
      </c>
      <c r="W5" s="1">
        <f t="shared" ref="W5:W36" si="7">S5-F5</f>
        <v>118.88199999999999</v>
      </c>
      <c r="X5" s="1">
        <f t="shared" ref="X5:X36" si="8">T5-G5</f>
        <v>106.04899999999998</v>
      </c>
      <c r="Y5">
        <f t="shared" ref="Y5:Y36" si="9">W5/EN5</f>
        <v>0.10448409210757602</v>
      </c>
      <c r="Z5">
        <f t="shared" ref="Z5:Z36" si="10">X5/EN5</f>
        <v>9.3205308490068542E-2</v>
      </c>
      <c r="AB5">
        <v>14.353999999999999</v>
      </c>
      <c r="AD5">
        <f t="shared" ref="AD5:AD68" si="11">AD6*AB5/AB6</f>
        <v>3.8276576281291912</v>
      </c>
      <c r="AG5" t="e">
        <f t="shared" ref="AG5:AG36" si="12">AD5/EB5</f>
        <v>#DIV/0!</v>
      </c>
      <c r="AH5">
        <f t="shared" ref="AH5:AH36" si="13">AD5/EN5</f>
        <v>3.3640865074083242E-3</v>
      </c>
      <c r="AP5" s="52">
        <v>1.0284199999999999</v>
      </c>
      <c r="AU5">
        <v>17960.98</v>
      </c>
      <c r="AV5">
        <v>35974</v>
      </c>
      <c r="AW5">
        <v>51459</v>
      </c>
      <c r="AX5" s="52">
        <v>357.6</v>
      </c>
      <c r="AY5" s="48">
        <f>AW5/AX5/10</f>
        <v>14.390100671140939</v>
      </c>
      <c r="AZ5" s="48">
        <f>AU5/AX5/10</f>
        <v>5.0226454138702454</v>
      </c>
      <c r="BA5" s="48">
        <f>AV5/AX5/10</f>
        <v>10.059843400447427</v>
      </c>
      <c r="BW5">
        <v>5258</v>
      </c>
      <c r="BX5" s="52">
        <v>1.0084</v>
      </c>
      <c r="CP5" s="52">
        <v>7.1391999999999998</v>
      </c>
      <c r="DI5" s="52">
        <v>4.3007</v>
      </c>
      <c r="DN5">
        <v>869.2</v>
      </c>
      <c r="DP5">
        <v>1401.1</v>
      </c>
      <c r="DQ5">
        <v>8878.6</v>
      </c>
      <c r="DR5">
        <f>DQ5+DP5+DO5</f>
        <v>10279.700000000001</v>
      </c>
      <c r="DT5" s="52">
        <v>0.275482</v>
      </c>
      <c r="DV5" s="48">
        <f t="shared" ref="DV5:DV36" si="14">DN5*AP5/1000</f>
        <v>0.89390266399999996</v>
      </c>
      <c r="DW5" s="48">
        <f t="shared" ref="DW5:DW36" si="15">DR5*AP5/1000</f>
        <v>10.571849073999999</v>
      </c>
      <c r="EA5" s="87">
        <f t="shared" ref="EA5:EA36" si="16">DW5+BA5</f>
        <v>20.631692474447426</v>
      </c>
      <c r="EN5">
        <v>1137.8</v>
      </c>
    </row>
    <row r="6" spans="1:151" x14ac:dyDescent="0.25">
      <c r="A6" t="s">
        <v>637</v>
      </c>
      <c r="B6">
        <v>23.4</v>
      </c>
      <c r="C6">
        <v>9.1219999999999999</v>
      </c>
      <c r="D6">
        <v>5.984</v>
      </c>
      <c r="E6">
        <f t="shared" ref="E6:E69" si="17">F6/G6</f>
        <v>3.2212234159175619</v>
      </c>
      <c r="F6" s="1">
        <f t="shared" ref="F6:F69" si="18">B6+D6</f>
        <v>29.384</v>
      </c>
      <c r="G6" s="1">
        <f t="shared" ref="G6:G69" si="19">C6</f>
        <v>9.1219999999999999</v>
      </c>
      <c r="H6">
        <f t="shared" si="0"/>
        <v>0.19995916978564135</v>
      </c>
      <c r="I6" s="52">
        <f t="shared" si="1"/>
        <v>7.7603661545267391E-2</v>
      </c>
      <c r="J6">
        <v>91.29</v>
      </c>
      <c r="K6">
        <v>154.535</v>
      </c>
      <c r="L6">
        <v>8.2799999999999994</v>
      </c>
      <c r="M6">
        <v>24.55</v>
      </c>
      <c r="N6" s="52">
        <v>50.759</v>
      </c>
      <c r="O6">
        <v>27.928999999999998</v>
      </c>
      <c r="P6" s="52">
        <v>36.988999999999997</v>
      </c>
      <c r="Q6">
        <f t="shared" si="2"/>
        <v>63.361000000000004</v>
      </c>
      <c r="R6">
        <f t="shared" si="3"/>
        <v>117.54599999999999</v>
      </c>
      <c r="S6" s="1">
        <f t="shared" si="4"/>
        <v>146.95000000000002</v>
      </c>
      <c r="T6" s="1">
        <f t="shared" ref="T6:T69" si="20">R6</f>
        <v>117.54599999999999</v>
      </c>
      <c r="U6">
        <f t="shared" si="5"/>
        <v>0.12674659306537864</v>
      </c>
      <c r="V6" s="52">
        <f t="shared" si="6"/>
        <v>0.1013851992409867</v>
      </c>
      <c r="W6" s="1">
        <f t="shared" si="7"/>
        <v>117.56600000000002</v>
      </c>
      <c r="X6" s="1">
        <f t="shared" si="8"/>
        <v>108.42399999999999</v>
      </c>
      <c r="Y6">
        <f t="shared" si="9"/>
        <v>0.10140244954286701</v>
      </c>
      <c r="Z6">
        <f t="shared" si="10"/>
        <v>9.3517336553389674E-2</v>
      </c>
      <c r="AB6">
        <v>14.622</v>
      </c>
      <c r="AD6">
        <f t="shared" si="11"/>
        <v>3.8991228813226302</v>
      </c>
      <c r="AG6" t="e">
        <f t="shared" si="12"/>
        <v>#DIV/0!</v>
      </c>
      <c r="AH6">
        <f t="shared" si="13"/>
        <v>3.3630523385566932E-3</v>
      </c>
      <c r="AP6" s="52">
        <v>1.03359</v>
      </c>
      <c r="AU6">
        <v>22322.33</v>
      </c>
      <c r="AV6">
        <v>37074</v>
      </c>
      <c r="AW6">
        <v>51889</v>
      </c>
      <c r="AX6" s="52">
        <v>357.38</v>
      </c>
      <c r="AY6" s="48">
        <f t="shared" ref="AY6:AY69" si="21">AW6/AX6/10</f>
        <v>14.519279198612121</v>
      </c>
      <c r="AZ6" s="48">
        <f t="shared" ref="AZ6:AZ69" si="22">AU6/AX6/10</f>
        <v>6.2461049862891045</v>
      </c>
      <c r="BA6" s="48">
        <f t="shared" ref="BA6:BA69" si="23">AV6/AX6/10</f>
        <v>10.373831775700934</v>
      </c>
      <c r="BW6">
        <v>5452</v>
      </c>
      <c r="BX6" s="52">
        <v>1.0125</v>
      </c>
      <c r="CP6" s="52">
        <v>7.117</v>
      </c>
      <c r="DI6" s="52">
        <v>4.1685999999999996</v>
      </c>
      <c r="DN6">
        <v>882</v>
      </c>
      <c r="DP6">
        <v>1296.5999999999999</v>
      </c>
      <c r="DQ6">
        <v>9080</v>
      </c>
      <c r="DR6">
        <f t="shared" ref="DR6:DR69" si="24">DQ6+DP6+DO6</f>
        <v>10376.6</v>
      </c>
      <c r="DT6" s="52">
        <v>0.28595100000000001</v>
      </c>
      <c r="DV6" s="48">
        <f t="shared" si="14"/>
        <v>0.91162638000000007</v>
      </c>
      <c r="DW6" s="48">
        <f t="shared" si="15"/>
        <v>10.725149994000001</v>
      </c>
      <c r="EA6" s="87">
        <f t="shared" si="16"/>
        <v>21.098981769700934</v>
      </c>
      <c r="EN6">
        <v>1159.4000000000001</v>
      </c>
    </row>
    <row r="7" spans="1:151" x14ac:dyDescent="0.25">
      <c r="A7" t="s">
        <v>638</v>
      </c>
      <c r="B7">
        <v>30.08</v>
      </c>
      <c r="C7">
        <v>12.039</v>
      </c>
      <c r="D7">
        <v>6.0659999999999998</v>
      </c>
      <c r="E7">
        <f t="shared" si="17"/>
        <v>3.0024088379433511</v>
      </c>
      <c r="F7" s="1">
        <f t="shared" si="18"/>
        <v>36.146000000000001</v>
      </c>
      <c r="G7" s="1">
        <f t="shared" si="19"/>
        <v>12.039</v>
      </c>
      <c r="H7">
        <f t="shared" si="0"/>
        <v>0.24838855980539026</v>
      </c>
      <c r="I7" s="52">
        <f t="shared" si="1"/>
        <v>9.6905058960840354E-2</v>
      </c>
      <c r="J7">
        <v>91.17</v>
      </c>
      <c r="K7">
        <v>161.31299999999999</v>
      </c>
      <c r="L7">
        <v>7.78</v>
      </c>
      <c r="M7">
        <v>25.423999999999999</v>
      </c>
      <c r="N7" s="52">
        <v>50.731999999999999</v>
      </c>
      <c r="O7">
        <v>29.584</v>
      </c>
      <c r="P7" s="52">
        <v>37.078000000000003</v>
      </c>
      <c r="Q7">
        <f t="shared" si="2"/>
        <v>61.585999999999999</v>
      </c>
      <c r="R7">
        <f t="shared" si="3"/>
        <v>124.23499999999999</v>
      </c>
      <c r="S7" s="1">
        <f t="shared" si="4"/>
        <v>145.52199999999999</v>
      </c>
      <c r="T7" s="1">
        <f t="shared" si="20"/>
        <v>124.23499999999999</v>
      </c>
      <c r="U7">
        <f t="shared" si="5"/>
        <v>0.12329238329238329</v>
      </c>
      <c r="V7" s="52">
        <f t="shared" si="6"/>
        <v>0.1052571380157587</v>
      </c>
      <c r="W7" s="1">
        <f t="shared" si="7"/>
        <v>109.37599999999999</v>
      </c>
      <c r="X7" s="1">
        <f t="shared" si="8"/>
        <v>112.19599999999998</v>
      </c>
      <c r="Y7">
        <f t="shared" si="9"/>
        <v>9.2667965771414049E-2</v>
      </c>
      <c r="Z7">
        <f t="shared" si="10"/>
        <v>9.5057188850292282E-2</v>
      </c>
      <c r="AB7">
        <v>14.933999999999999</v>
      </c>
      <c r="AD7">
        <f t="shared" si="11"/>
        <v>3.9823212357866336</v>
      </c>
      <c r="AG7" t="e">
        <f t="shared" si="12"/>
        <v>#DIV/0!</v>
      </c>
      <c r="AH7">
        <f t="shared" si="13"/>
        <v>3.3739907106554549E-3</v>
      </c>
      <c r="AP7" s="52">
        <v>1.05077</v>
      </c>
      <c r="AU7">
        <v>20288.64</v>
      </c>
      <c r="AV7">
        <v>38394</v>
      </c>
      <c r="AW7">
        <v>55017</v>
      </c>
      <c r="AX7" s="52">
        <v>350.1</v>
      </c>
      <c r="AY7" s="48">
        <f t="shared" si="21"/>
        <v>15.714652956298199</v>
      </c>
      <c r="AZ7" s="48">
        <f t="shared" si="22"/>
        <v>5.7950985432733493</v>
      </c>
      <c r="BA7" s="48">
        <f t="shared" si="23"/>
        <v>10.966580976863753</v>
      </c>
      <c r="BW7">
        <v>5676</v>
      </c>
      <c r="BX7" s="52">
        <v>1.0157</v>
      </c>
      <c r="CP7" s="52">
        <v>7.0053000000000001</v>
      </c>
      <c r="DI7" s="52">
        <v>4.0338000000000003</v>
      </c>
      <c r="DN7">
        <v>882</v>
      </c>
      <c r="DP7">
        <v>1240.4000000000001</v>
      </c>
      <c r="DQ7">
        <v>9241.4</v>
      </c>
      <c r="DR7">
        <f t="shared" si="24"/>
        <v>10481.799999999999</v>
      </c>
      <c r="DT7" s="52">
        <v>0.30143199999999998</v>
      </c>
      <c r="DV7" s="48">
        <f t="shared" si="14"/>
        <v>0.92677913999999995</v>
      </c>
      <c r="DW7" s="48">
        <f t="shared" si="15"/>
        <v>11.013960985999999</v>
      </c>
      <c r="EA7" s="87">
        <f t="shared" si="16"/>
        <v>21.980541962863754</v>
      </c>
      <c r="EN7">
        <v>1180.3</v>
      </c>
    </row>
    <row r="8" spans="1:151" x14ac:dyDescent="0.25">
      <c r="A8" t="s">
        <v>639</v>
      </c>
      <c r="B8">
        <v>33.75</v>
      </c>
      <c r="C8">
        <v>13.260999999999999</v>
      </c>
      <c r="D8">
        <v>6.2220000000000004</v>
      </c>
      <c r="E8">
        <f t="shared" si="17"/>
        <v>3.0142523188296511</v>
      </c>
      <c r="F8" s="1">
        <f t="shared" si="18"/>
        <v>39.972000000000001</v>
      </c>
      <c r="G8" s="1">
        <f t="shared" si="19"/>
        <v>13.260999999999999</v>
      </c>
      <c r="H8">
        <f t="shared" si="0"/>
        <v>0.26159172267560193</v>
      </c>
      <c r="I8" s="52">
        <f t="shared" si="1"/>
        <v>0.10604812590465984</v>
      </c>
      <c r="J8">
        <v>94.36</v>
      </c>
      <c r="K8">
        <v>163.887</v>
      </c>
      <c r="L8">
        <v>7.29</v>
      </c>
      <c r="M8">
        <v>27.788</v>
      </c>
      <c r="N8" s="52">
        <v>53.521000000000001</v>
      </c>
      <c r="O8">
        <v>30.155999999999999</v>
      </c>
      <c r="P8" s="52">
        <v>38.840000000000003</v>
      </c>
      <c r="Q8">
        <f t="shared" si="2"/>
        <v>64.204000000000008</v>
      </c>
      <c r="R8">
        <f t="shared" si="3"/>
        <v>125.047</v>
      </c>
      <c r="S8" s="1">
        <f t="shared" si="4"/>
        <v>152.803</v>
      </c>
      <c r="T8" s="1">
        <f t="shared" si="20"/>
        <v>125.047</v>
      </c>
      <c r="U8">
        <f t="shared" si="5"/>
        <v>0.12801859919571046</v>
      </c>
      <c r="V8" s="52">
        <f t="shared" si="6"/>
        <v>0.10476457774798928</v>
      </c>
      <c r="W8" s="1">
        <f t="shared" si="7"/>
        <v>112.83099999999999</v>
      </c>
      <c r="X8" s="1">
        <f t="shared" si="8"/>
        <v>111.786</v>
      </c>
      <c r="Y8">
        <f t="shared" si="9"/>
        <v>9.4529993297587128E-2</v>
      </c>
      <c r="Z8">
        <f t="shared" si="10"/>
        <v>9.3654490616621996E-2</v>
      </c>
      <c r="AB8">
        <v>15.012</v>
      </c>
      <c r="AD8">
        <f t="shared" si="11"/>
        <v>4.0031208244026351</v>
      </c>
      <c r="AG8" t="e">
        <f t="shared" si="12"/>
        <v>#DIV/0!</v>
      </c>
      <c r="AH8">
        <f t="shared" si="13"/>
        <v>3.3538210660209746E-3</v>
      </c>
      <c r="AP8" s="52">
        <v>1.0782700000000001</v>
      </c>
      <c r="AU8">
        <v>19524.169999999998</v>
      </c>
      <c r="AV8">
        <v>42443</v>
      </c>
      <c r="AW8">
        <v>58607</v>
      </c>
      <c r="AX8" s="52">
        <v>331.74</v>
      </c>
      <c r="AY8" s="48">
        <f t="shared" si="21"/>
        <v>17.666546090311691</v>
      </c>
      <c r="AZ8" s="48">
        <f t="shared" si="22"/>
        <v>5.8853831313679379</v>
      </c>
      <c r="BA8" s="48">
        <f t="shared" si="23"/>
        <v>12.794055585699644</v>
      </c>
      <c r="BW8">
        <v>5865</v>
      </c>
      <c r="BX8" s="52">
        <v>1.0025999999999999</v>
      </c>
      <c r="CP8" s="52">
        <v>6.8154000000000003</v>
      </c>
      <c r="DI8" s="52">
        <v>3.9516</v>
      </c>
      <c r="DN8">
        <v>869.2</v>
      </c>
      <c r="DP8">
        <v>1314.1</v>
      </c>
      <c r="DQ8">
        <v>9558.6</v>
      </c>
      <c r="DR8">
        <f t="shared" si="24"/>
        <v>10872.7</v>
      </c>
      <c r="DT8" s="52">
        <v>0.30595099999999997</v>
      </c>
      <c r="DV8" s="48">
        <f t="shared" si="14"/>
        <v>0.93723228400000003</v>
      </c>
      <c r="DW8" s="48">
        <f t="shared" si="15"/>
        <v>11.723706229000001</v>
      </c>
      <c r="EA8" s="87">
        <f t="shared" si="16"/>
        <v>24.517761814699647</v>
      </c>
      <c r="EN8">
        <v>1193.5999999999999</v>
      </c>
    </row>
    <row r="9" spans="1:151" x14ac:dyDescent="0.25">
      <c r="A9" t="s">
        <v>640</v>
      </c>
      <c r="B9">
        <v>33.29</v>
      </c>
      <c r="C9">
        <v>14.156000000000001</v>
      </c>
      <c r="D9">
        <v>6.2709999999999999</v>
      </c>
      <c r="E9">
        <f t="shared" si="17"/>
        <v>2.7946453800508615</v>
      </c>
      <c r="F9" s="1">
        <f t="shared" si="18"/>
        <v>39.561</v>
      </c>
      <c r="G9" s="1">
        <f t="shared" si="19"/>
        <v>14.156000000000001</v>
      </c>
      <c r="H9">
        <f t="shared" si="0"/>
        <v>0.2510406883772876</v>
      </c>
      <c r="I9" s="52">
        <f t="shared" si="1"/>
        <v>0.11515028266970352</v>
      </c>
      <c r="J9">
        <v>98.46</v>
      </c>
      <c r="K9">
        <v>162.22999999999999</v>
      </c>
      <c r="L9">
        <v>8</v>
      </c>
      <c r="M9">
        <v>28.471</v>
      </c>
      <c r="N9" s="52">
        <v>52.332999999999998</v>
      </c>
      <c r="O9">
        <v>29.675999999999998</v>
      </c>
      <c r="P9" s="52">
        <v>39.295000000000002</v>
      </c>
      <c r="Q9">
        <f t="shared" si="2"/>
        <v>68.783999999999992</v>
      </c>
      <c r="R9">
        <f t="shared" si="3"/>
        <v>122.93499999999999</v>
      </c>
      <c r="S9" s="1">
        <f t="shared" si="4"/>
        <v>157.58799999999999</v>
      </c>
      <c r="T9" s="1">
        <f t="shared" si="20"/>
        <v>122.93499999999999</v>
      </c>
      <c r="U9">
        <f t="shared" si="5"/>
        <v>0.12772572540119956</v>
      </c>
      <c r="V9" s="52">
        <f t="shared" si="6"/>
        <v>9.9639325660560857E-2</v>
      </c>
      <c r="W9" s="1">
        <f t="shared" si="7"/>
        <v>118.02699999999999</v>
      </c>
      <c r="X9" s="1">
        <f t="shared" si="8"/>
        <v>108.77899999999998</v>
      </c>
      <c r="Y9">
        <f t="shared" si="9"/>
        <v>9.5661371372993992E-2</v>
      </c>
      <c r="Z9">
        <f t="shared" si="10"/>
        <v>8.8165829145728639E-2</v>
      </c>
      <c r="AB9">
        <v>15.494999999999999</v>
      </c>
      <c r="AD9">
        <f t="shared" si="11"/>
        <v>4.1319182769863323</v>
      </c>
      <c r="AG9" t="e">
        <f t="shared" si="12"/>
        <v>#DIV/0!</v>
      </c>
      <c r="AH9">
        <f t="shared" si="13"/>
        <v>3.3489368430753221E-3</v>
      </c>
      <c r="AP9" s="52">
        <v>1.126933</v>
      </c>
      <c r="AU9">
        <v>18820.53</v>
      </c>
      <c r="AV9">
        <v>46855</v>
      </c>
      <c r="AW9">
        <v>59694</v>
      </c>
      <c r="AX9" s="52">
        <v>306.55</v>
      </c>
      <c r="AY9" s="48">
        <f t="shared" si="21"/>
        <v>19.472842929375304</v>
      </c>
      <c r="AZ9" s="48">
        <f t="shared" si="22"/>
        <v>6.139465013863969</v>
      </c>
      <c r="BA9" s="48">
        <f t="shared" si="23"/>
        <v>15.284619148589135</v>
      </c>
      <c r="BW9">
        <v>6112</v>
      </c>
      <c r="BX9" s="52">
        <v>1.0027999999999999</v>
      </c>
      <c r="CP9" s="52">
        <v>6.6494999999999997</v>
      </c>
      <c r="DI9" s="52">
        <v>3.8660000000000001</v>
      </c>
      <c r="DN9">
        <v>766.9</v>
      </c>
      <c r="DP9">
        <v>1447.1</v>
      </c>
      <c r="DQ9">
        <v>10077.200000000001</v>
      </c>
      <c r="DR9">
        <f t="shared" si="24"/>
        <v>11524.300000000001</v>
      </c>
      <c r="DT9" s="52">
        <v>0.31560700000000003</v>
      </c>
      <c r="DV9" s="48">
        <f t="shared" si="14"/>
        <v>0.8642449177</v>
      </c>
      <c r="DW9" s="48">
        <f t="shared" si="15"/>
        <v>12.987113971899999</v>
      </c>
      <c r="EA9" s="87">
        <f t="shared" si="16"/>
        <v>28.271733120489134</v>
      </c>
      <c r="EN9">
        <v>1233.8</v>
      </c>
    </row>
    <row r="10" spans="1:151" x14ac:dyDescent="0.25">
      <c r="A10" t="s">
        <v>641</v>
      </c>
      <c r="B10">
        <v>32.42</v>
      </c>
      <c r="C10">
        <v>17.308</v>
      </c>
      <c r="D10">
        <v>6.44</v>
      </c>
      <c r="E10">
        <f t="shared" si="17"/>
        <v>2.2452045296972498</v>
      </c>
      <c r="F10" s="1">
        <f t="shared" si="18"/>
        <v>38.86</v>
      </c>
      <c r="G10" s="1">
        <f t="shared" si="19"/>
        <v>17.308</v>
      </c>
      <c r="H10">
        <f t="shared" si="0"/>
        <v>0.24596960509409002</v>
      </c>
      <c r="I10" s="52">
        <f t="shared" si="1"/>
        <v>0.13997573797007681</v>
      </c>
      <c r="J10">
        <v>98.92</v>
      </c>
      <c r="K10">
        <v>163.148</v>
      </c>
      <c r="L10">
        <v>7.45</v>
      </c>
      <c r="M10">
        <v>27.481999999999999</v>
      </c>
      <c r="N10" s="52">
        <v>55.393000000000001</v>
      </c>
      <c r="O10">
        <v>31.257999999999999</v>
      </c>
      <c r="P10" s="52">
        <v>39.497999999999998</v>
      </c>
      <c r="Q10">
        <f t="shared" si="2"/>
        <v>67.662000000000006</v>
      </c>
      <c r="R10">
        <f t="shared" si="3"/>
        <v>123.65</v>
      </c>
      <c r="S10" s="1">
        <f t="shared" si="4"/>
        <v>157.98699999999999</v>
      </c>
      <c r="T10" s="1">
        <f t="shared" si="20"/>
        <v>123.65</v>
      </c>
      <c r="U10">
        <f t="shared" si="5"/>
        <v>0.12438941815605072</v>
      </c>
      <c r="V10" s="52">
        <f t="shared" si="6"/>
        <v>9.7354539012676183E-2</v>
      </c>
      <c r="W10" s="1">
        <f t="shared" si="7"/>
        <v>119.127</v>
      </c>
      <c r="X10" s="1">
        <f t="shared" si="8"/>
        <v>106.34200000000001</v>
      </c>
      <c r="Y10">
        <f t="shared" si="9"/>
        <v>9.3793402094323283E-2</v>
      </c>
      <c r="Z10">
        <f t="shared" si="10"/>
        <v>8.3727265569640205E-2</v>
      </c>
      <c r="AB10">
        <v>15.917</v>
      </c>
      <c r="AD10">
        <f t="shared" si="11"/>
        <v>4.2444493846267477</v>
      </c>
      <c r="AG10" t="e">
        <f t="shared" si="12"/>
        <v>#DIV/0!</v>
      </c>
      <c r="AH10">
        <f t="shared" si="13"/>
        <v>3.3418229939585452E-3</v>
      </c>
      <c r="AP10" s="52">
        <v>1.1336869999999999</v>
      </c>
      <c r="AU10">
        <v>18288.04</v>
      </c>
      <c r="AV10">
        <v>53967</v>
      </c>
      <c r="AW10">
        <v>61086</v>
      </c>
      <c r="AX10" s="52">
        <v>303.89</v>
      </c>
      <c r="AY10" s="48">
        <f t="shared" si="21"/>
        <v>20.101352463062291</v>
      </c>
      <c r="AZ10" s="48">
        <f t="shared" si="22"/>
        <v>6.0179801902004026</v>
      </c>
      <c r="BA10" s="48">
        <f t="shared" si="23"/>
        <v>17.758728487281584</v>
      </c>
      <c r="BW10">
        <v>6308</v>
      </c>
      <c r="BX10" s="52">
        <v>0.98770000000000002</v>
      </c>
      <c r="CP10" s="52">
        <v>6.5689000000000002</v>
      </c>
      <c r="DI10" s="52">
        <v>3.8452999999999999</v>
      </c>
      <c r="DN10">
        <v>715.8</v>
      </c>
      <c r="DP10">
        <v>1447.1</v>
      </c>
      <c r="DQ10">
        <v>10180.299999999999</v>
      </c>
      <c r="DR10">
        <f t="shared" si="24"/>
        <v>11627.4</v>
      </c>
      <c r="DT10" s="52">
        <v>0.31690699999999999</v>
      </c>
      <c r="DV10" s="48">
        <f t="shared" si="14"/>
        <v>0.81149315459999993</v>
      </c>
      <c r="DW10" s="48">
        <f t="shared" si="15"/>
        <v>13.181832223799999</v>
      </c>
      <c r="EA10" s="87">
        <f t="shared" si="16"/>
        <v>30.940560711081581</v>
      </c>
      <c r="EN10">
        <v>1270.0999999999999</v>
      </c>
    </row>
    <row r="11" spans="1:151" x14ac:dyDescent="0.25">
      <c r="A11" t="s">
        <v>642</v>
      </c>
      <c r="B11">
        <v>33.1</v>
      </c>
      <c r="C11">
        <v>21.779</v>
      </c>
      <c r="D11">
        <v>6.5439999999999996</v>
      </c>
      <c r="E11">
        <f t="shared" si="17"/>
        <v>1.8202855962165387</v>
      </c>
      <c r="F11" s="1">
        <f t="shared" si="18"/>
        <v>39.643999999999998</v>
      </c>
      <c r="G11" s="1">
        <f t="shared" si="19"/>
        <v>21.779</v>
      </c>
      <c r="H11">
        <f t="shared" si="0"/>
        <v>0.25036787227727147</v>
      </c>
      <c r="I11" s="52">
        <f t="shared" si="1"/>
        <v>0.17261631132598873</v>
      </c>
      <c r="J11">
        <v>99.06</v>
      </c>
      <c r="K11">
        <v>165.18700000000001</v>
      </c>
      <c r="L11">
        <v>8.49</v>
      </c>
      <c r="M11">
        <v>26.692</v>
      </c>
      <c r="N11" s="52">
        <v>53.761000000000003</v>
      </c>
      <c r="O11">
        <v>29.66</v>
      </c>
      <c r="P11" s="52">
        <v>39.017000000000003</v>
      </c>
      <c r="Q11">
        <f t="shared" si="2"/>
        <v>69.400000000000006</v>
      </c>
      <c r="R11">
        <f t="shared" si="3"/>
        <v>126.17000000000002</v>
      </c>
      <c r="S11" s="1">
        <f t="shared" si="4"/>
        <v>158.34300000000002</v>
      </c>
      <c r="T11" s="1">
        <f t="shared" si="20"/>
        <v>126.17000000000002</v>
      </c>
      <c r="U11">
        <f t="shared" si="5"/>
        <v>0.12238599474416449</v>
      </c>
      <c r="V11" s="52">
        <f t="shared" si="6"/>
        <v>9.7518936466223546E-2</v>
      </c>
      <c r="W11" s="1">
        <f t="shared" si="7"/>
        <v>118.69900000000001</v>
      </c>
      <c r="X11" s="1">
        <f t="shared" si="8"/>
        <v>104.39100000000002</v>
      </c>
      <c r="Y11">
        <f t="shared" si="9"/>
        <v>9.1744473643530694E-2</v>
      </c>
      <c r="Z11">
        <f t="shared" si="10"/>
        <v>8.0685577368990583E-2</v>
      </c>
      <c r="AB11">
        <v>15.789</v>
      </c>
      <c r="AD11">
        <f t="shared" si="11"/>
        <v>4.2103167263851056</v>
      </c>
      <c r="AG11" t="e">
        <f t="shared" si="12"/>
        <v>#DIV/0!</v>
      </c>
      <c r="AH11">
        <f t="shared" si="13"/>
        <v>3.2542253256957069E-3</v>
      </c>
      <c r="AP11" s="52">
        <v>1.1200369999999999</v>
      </c>
      <c r="AU11">
        <v>26968.3</v>
      </c>
      <c r="AV11">
        <v>59189</v>
      </c>
      <c r="AW11">
        <v>65190</v>
      </c>
      <c r="AX11" s="52">
        <v>301.10000000000002</v>
      </c>
      <c r="AY11" s="48">
        <f t="shared" si="21"/>
        <v>21.650614413816008</v>
      </c>
      <c r="AZ11" s="48">
        <f t="shared" si="22"/>
        <v>8.9565924941879764</v>
      </c>
      <c r="BA11" s="48">
        <f t="shared" si="23"/>
        <v>19.657588840916638</v>
      </c>
      <c r="BW11">
        <v>6448</v>
      </c>
      <c r="BX11" s="52">
        <v>0.9829</v>
      </c>
      <c r="CP11" s="52">
        <v>6.5374999999999996</v>
      </c>
      <c r="DI11" s="52">
        <v>3.7765</v>
      </c>
      <c r="DN11">
        <v>715.8</v>
      </c>
      <c r="DP11">
        <v>1362.2</v>
      </c>
      <c r="DQ11">
        <v>10500.4</v>
      </c>
      <c r="DR11">
        <f t="shared" si="24"/>
        <v>11862.6</v>
      </c>
      <c r="DT11" s="52">
        <v>0.31229499999999999</v>
      </c>
      <c r="DV11" s="48">
        <f t="shared" si="14"/>
        <v>0.80172248459999995</v>
      </c>
      <c r="DW11" s="48">
        <f t="shared" si="15"/>
        <v>13.2865509162</v>
      </c>
      <c r="EA11" s="87">
        <f t="shared" si="16"/>
        <v>32.944139757116638</v>
      </c>
      <c r="EN11">
        <v>1293.8</v>
      </c>
    </row>
    <row r="12" spans="1:151" x14ac:dyDescent="0.25">
      <c r="A12" t="s">
        <v>643</v>
      </c>
      <c r="B12">
        <v>32.53</v>
      </c>
      <c r="C12">
        <v>22.614999999999998</v>
      </c>
      <c r="D12">
        <v>6.806</v>
      </c>
      <c r="E12">
        <f t="shared" si="17"/>
        <v>1.7393765200088438</v>
      </c>
      <c r="F12" s="1">
        <f t="shared" si="18"/>
        <v>39.335999999999999</v>
      </c>
      <c r="G12" s="1">
        <f t="shared" si="19"/>
        <v>22.614999999999998</v>
      </c>
      <c r="H12">
        <f t="shared" si="0"/>
        <v>0.24152667256115531</v>
      </c>
      <c r="I12" s="52">
        <f t="shared" si="1"/>
        <v>0.17611008145529305</v>
      </c>
      <c r="J12">
        <v>100.73</v>
      </c>
      <c r="K12">
        <v>168.55799999999999</v>
      </c>
      <c r="L12">
        <v>8.2799999999999994</v>
      </c>
      <c r="M12">
        <v>25.646999999999998</v>
      </c>
      <c r="N12" s="52">
        <v>57.871000000000002</v>
      </c>
      <c r="O12">
        <v>29.664000000000001</v>
      </c>
      <c r="P12" s="52">
        <v>40.143999999999998</v>
      </c>
      <c r="Q12">
        <f t="shared" si="2"/>
        <v>71.066000000000003</v>
      </c>
      <c r="R12">
        <f t="shared" si="3"/>
        <v>128.41399999999999</v>
      </c>
      <c r="S12" s="1">
        <f t="shared" si="4"/>
        <v>162.864</v>
      </c>
      <c r="T12" s="1">
        <f t="shared" si="20"/>
        <v>128.41399999999999</v>
      </c>
      <c r="U12">
        <f t="shared" si="5"/>
        <v>0.12227027027027028</v>
      </c>
      <c r="V12" s="52">
        <f t="shared" si="6"/>
        <v>9.6406906906906897E-2</v>
      </c>
      <c r="W12" s="1">
        <f t="shared" si="7"/>
        <v>123.52800000000001</v>
      </c>
      <c r="X12" s="1">
        <f t="shared" si="8"/>
        <v>105.79899999999999</v>
      </c>
      <c r="Y12">
        <f t="shared" si="9"/>
        <v>9.2738738738738738E-2</v>
      </c>
      <c r="Z12">
        <f t="shared" si="10"/>
        <v>7.9428678678678671E-2</v>
      </c>
      <c r="AB12">
        <v>16.042000000000002</v>
      </c>
      <c r="AD12">
        <f t="shared" si="11"/>
        <v>4.2777820586908533</v>
      </c>
      <c r="AG12" t="e">
        <f t="shared" si="12"/>
        <v>#DIV/0!</v>
      </c>
      <c r="AH12">
        <f t="shared" si="13"/>
        <v>3.2115480921102502E-3</v>
      </c>
      <c r="AP12" s="52">
        <v>1.106463</v>
      </c>
      <c r="AU12">
        <v>28271.47</v>
      </c>
      <c r="AV12">
        <v>63851</v>
      </c>
      <c r="AW12">
        <v>71879</v>
      </c>
      <c r="AX12" s="52">
        <v>301.14</v>
      </c>
      <c r="AY12" s="48">
        <f t="shared" si="21"/>
        <v>23.868964601182178</v>
      </c>
      <c r="AZ12" s="48">
        <f t="shared" si="22"/>
        <v>9.388148369529123</v>
      </c>
      <c r="BA12" s="48">
        <f t="shared" si="23"/>
        <v>21.203094906023775</v>
      </c>
      <c r="BW12">
        <v>6696</v>
      </c>
      <c r="BX12" s="52">
        <v>0.98880000000000001</v>
      </c>
      <c r="CP12" s="52">
        <v>6.6031000000000004</v>
      </c>
      <c r="DI12" s="52">
        <v>3.7904</v>
      </c>
      <c r="DN12">
        <v>715.8</v>
      </c>
      <c r="DP12">
        <v>1234.4000000000001</v>
      </c>
      <c r="DQ12">
        <v>10625.1</v>
      </c>
      <c r="DR12">
        <f t="shared" si="24"/>
        <v>11859.5</v>
      </c>
      <c r="DT12" s="52">
        <v>0.31235400000000002</v>
      </c>
      <c r="DV12" s="48">
        <f t="shared" si="14"/>
        <v>0.79200621539999994</v>
      </c>
      <c r="DW12" s="48">
        <f t="shared" si="15"/>
        <v>13.122097948499999</v>
      </c>
      <c r="EA12" s="87">
        <f t="shared" si="16"/>
        <v>34.325192854523777</v>
      </c>
      <c r="EN12">
        <v>1332</v>
      </c>
    </row>
    <row r="13" spans="1:151" x14ac:dyDescent="0.25">
      <c r="A13" t="s">
        <v>644</v>
      </c>
      <c r="B13">
        <v>36.409999999999997</v>
      </c>
      <c r="C13">
        <v>24.178999999999998</v>
      </c>
      <c r="D13">
        <v>6.8949999999999996</v>
      </c>
      <c r="E13">
        <f t="shared" si="17"/>
        <v>1.7910169982215971</v>
      </c>
      <c r="F13" s="1">
        <f t="shared" si="18"/>
        <v>43.304999999999993</v>
      </c>
      <c r="G13" s="1">
        <f t="shared" si="19"/>
        <v>24.178999999999998</v>
      </c>
      <c r="H13">
        <f t="shared" si="0"/>
        <v>0.26942363686135928</v>
      </c>
      <c r="I13" s="52">
        <f t="shared" si="1"/>
        <v>0.18113102952303184</v>
      </c>
      <c r="J13">
        <v>101.51</v>
      </c>
      <c r="K13">
        <v>174.512</v>
      </c>
      <c r="L13">
        <v>8.82</v>
      </c>
      <c r="M13">
        <v>26.873000000000001</v>
      </c>
      <c r="N13" s="52">
        <v>56.29</v>
      </c>
      <c r="O13">
        <v>32.761000000000003</v>
      </c>
      <c r="P13" s="52">
        <v>41.023000000000003</v>
      </c>
      <c r="Q13">
        <f t="shared" si="2"/>
        <v>68.748999999999995</v>
      </c>
      <c r="R13">
        <f t="shared" si="3"/>
        <v>133.489</v>
      </c>
      <c r="S13" s="1">
        <f t="shared" si="4"/>
        <v>160.73199999999997</v>
      </c>
      <c r="T13" s="1">
        <f t="shared" si="20"/>
        <v>133.489</v>
      </c>
      <c r="U13">
        <f t="shared" si="5"/>
        <v>0.11641341348591291</v>
      </c>
      <c r="V13" s="52">
        <f t="shared" si="6"/>
        <v>9.6682117766350398E-2</v>
      </c>
      <c r="W13" s="1">
        <f t="shared" si="7"/>
        <v>117.42699999999998</v>
      </c>
      <c r="X13" s="1">
        <f t="shared" si="8"/>
        <v>109.31</v>
      </c>
      <c r="Y13">
        <f t="shared" si="9"/>
        <v>8.5048888245093046E-2</v>
      </c>
      <c r="Z13">
        <f t="shared" si="10"/>
        <v>7.9169986238864343E-2</v>
      </c>
      <c r="AB13">
        <v>16.175000000000001</v>
      </c>
      <c r="AD13">
        <f t="shared" si="11"/>
        <v>4.313248023895059</v>
      </c>
      <c r="AG13" t="e">
        <f t="shared" si="12"/>
        <v>#DIV/0!</v>
      </c>
      <c r="AH13">
        <f t="shared" si="13"/>
        <v>3.1239574302129782E-3</v>
      </c>
      <c r="AP13" s="52">
        <v>1.1560600000000001</v>
      </c>
      <c r="AU13">
        <v>32214.6</v>
      </c>
      <c r="AV13">
        <v>65084</v>
      </c>
      <c r="AW13">
        <v>77563</v>
      </c>
      <c r="AX13" s="52">
        <v>282.11</v>
      </c>
      <c r="AY13" s="48">
        <f t="shared" si="21"/>
        <v>27.493885363865154</v>
      </c>
      <c r="AZ13" s="48">
        <f t="shared" si="22"/>
        <v>11.4191627379391</v>
      </c>
      <c r="BA13" s="48">
        <f t="shared" si="23"/>
        <v>23.070433518840169</v>
      </c>
      <c r="BW13">
        <v>6923</v>
      </c>
      <c r="BX13" s="52">
        <v>0.997</v>
      </c>
      <c r="CP13" s="52">
        <v>6.2535999999999996</v>
      </c>
      <c r="DI13" s="52">
        <v>3.4517000000000002</v>
      </c>
      <c r="DN13">
        <v>715.8</v>
      </c>
      <c r="DP13">
        <v>1285.5</v>
      </c>
      <c r="DQ13">
        <v>11498.9</v>
      </c>
      <c r="DR13">
        <f t="shared" si="24"/>
        <v>12784.4</v>
      </c>
      <c r="DT13" s="52">
        <v>0.35229899999999997</v>
      </c>
      <c r="DV13" s="48">
        <f t="shared" si="14"/>
        <v>0.82750774800000004</v>
      </c>
      <c r="DW13" s="48">
        <f t="shared" si="15"/>
        <v>14.779533464</v>
      </c>
      <c r="EA13" s="87">
        <f t="shared" si="16"/>
        <v>37.849966982840172</v>
      </c>
      <c r="EN13">
        <v>1380.7</v>
      </c>
    </row>
    <row r="14" spans="1:151" x14ac:dyDescent="0.25">
      <c r="A14" t="s">
        <v>645</v>
      </c>
      <c r="B14">
        <v>35.35</v>
      </c>
      <c r="C14">
        <v>24.263999999999999</v>
      </c>
      <c r="D14">
        <v>7.1029999999999998</v>
      </c>
      <c r="E14">
        <f t="shared" si="17"/>
        <v>1.7496290801186944</v>
      </c>
      <c r="F14" s="1">
        <f t="shared" si="18"/>
        <v>42.453000000000003</v>
      </c>
      <c r="G14" s="1">
        <f t="shared" si="19"/>
        <v>24.263999999999999</v>
      </c>
      <c r="H14">
        <f t="shared" si="0"/>
        <v>0.26032008830022074</v>
      </c>
      <c r="I14" s="52">
        <f t="shared" si="1"/>
        <v>0.18439091116346229</v>
      </c>
      <c r="J14">
        <v>103.93</v>
      </c>
      <c r="K14">
        <v>172.29499999999999</v>
      </c>
      <c r="L14">
        <v>8.48</v>
      </c>
      <c r="M14">
        <v>24.818000000000001</v>
      </c>
      <c r="N14" s="52">
        <v>60.098999999999997</v>
      </c>
      <c r="O14">
        <v>34.247</v>
      </c>
      <c r="P14" s="52">
        <v>40.704999999999998</v>
      </c>
      <c r="Q14">
        <f t="shared" si="2"/>
        <v>69.683000000000007</v>
      </c>
      <c r="R14">
        <f t="shared" si="3"/>
        <v>131.58999999999997</v>
      </c>
      <c r="S14" s="1">
        <f t="shared" si="4"/>
        <v>163.08000000000001</v>
      </c>
      <c r="T14" s="1">
        <f t="shared" si="20"/>
        <v>131.58999999999997</v>
      </c>
      <c r="U14">
        <f t="shared" si="5"/>
        <v>0.11503950338600454</v>
      </c>
      <c r="V14" s="52">
        <f t="shared" si="6"/>
        <v>9.2825902934537241E-2</v>
      </c>
      <c r="W14" s="1">
        <f t="shared" si="7"/>
        <v>120.62700000000001</v>
      </c>
      <c r="X14" s="1">
        <f t="shared" si="8"/>
        <v>107.32599999999998</v>
      </c>
      <c r="Y14">
        <f t="shared" si="9"/>
        <v>8.5092409706546288E-2</v>
      </c>
      <c r="Z14">
        <f t="shared" si="10"/>
        <v>7.5709650112866803E-2</v>
      </c>
      <c r="AB14">
        <v>16.324999999999999</v>
      </c>
      <c r="AD14">
        <f t="shared" si="11"/>
        <v>4.3532472327719836</v>
      </c>
      <c r="AG14" t="e">
        <f t="shared" si="12"/>
        <v>#DIV/0!</v>
      </c>
      <c r="AH14">
        <f t="shared" si="13"/>
        <v>3.0708572465942322E-3</v>
      </c>
      <c r="AP14" s="52">
        <v>1.2243329999999999</v>
      </c>
      <c r="AU14">
        <v>28788.22</v>
      </c>
      <c r="AV14">
        <v>73908</v>
      </c>
      <c r="AW14">
        <v>83922</v>
      </c>
      <c r="AX14" s="52">
        <v>264.98</v>
      </c>
      <c r="AY14" s="48">
        <f t="shared" si="21"/>
        <v>31.671069514680351</v>
      </c>
      <c r="AZ14" s="48">
        <f t="shared" si="22"/>
        <v>10.864299192391879</v>
      </c>
      <c r="BA14" s="48">
        <f t="shared" si="23"/>
        <v>27.891916371046868</v>
      </c>
      <c r="BW14">
        <v>7201</v>
      </c>
      <c r="BX14" s="52">
        <v>0.99990000000000001</v>
      </c>
      <c r="CP14" s="52">
        <v>5.7465999999999999</v>
      </c>
      <c r="DI14" s="52">
        <v>3.1534</v>
      </c>
      <c r="DN14">
        <v>715.8</v>
      </c>
      <c r="DP14">
        <v>1262.5</v>
      </c>
      <c r="DQ14">
        <v>11371.1</v>
      </c>
      <c r="DR14">
        <f t="shared" si="24"/>
        <v>12633.6</v>
      </c>
      <c r="DT14" s="52">
        <v>0.41237099999999999</v>
      </c>
      <c r="DV14" s="48">
        <f t="shared" si="14"/>
        <v>0.87637756139999989</v>
      </c>
      <c r="DW14" s="48">
        <f t="shared" si="15"/>
        <v>15.467733388799999</v>
      </c>
      <c r="EA14" s="87">
        <f t="shared" si="16"/>
        <v>43.359649759846867</v>
      </c>
      <c r="EN14">
        <v>1417.6</v>
      </c>
    </row>
    <row r="15" spans="1:151" x14ac:dyDescent="0.25">
      <c r="A15" t="s">
        <v>646</v>
      </c>
      <c r="B15">
        <v>34.22</v>
      </c>
      <c r="C15">
        <v>23.748000000000001</v>
      </c>
      <c r="D15">
        <v>7.2060000000000004</v>
      </c>
      <c r="E15">
        <f t="shared" si="17"/>
        <v>1.7443995283813374</v>
      </c>
      <c r="F15" s="1">
        <f t="shared" si="18"/>
        <v>41.426000000000002</v>
      </c>
      <c r="G15" s="1">
        <f t="shared" si="19"/>
        <v>23.748000000000001</v>
      </c>
      <c r="H15">
        <f t="shared" si="0"/>
        <v>0.24807324945655757</v>
      </c>
      <c r="I15" s="52">
        <f t="shared" si="1"/>
        <v>0.18336100065629463</v>
      </c>
      <c r="J15">
        <v>102.27</v>
      </c>
      <c r="K15">
        <v>170.63900000000001</v>
      </c>
      <c r="L15">
        <v>9.32</v>
      </c>
      <c r="M15">
        <v>30.962</v>
      </c>
      <c r="N15" s="52">
        <v>58.539000000000001</v>
      </c>
      <c r="O15">
        <v>34.1</v>
      </c>
      <c r="P15" s="52">
        <v>41.124000000000002</v>
      </c>
      <c r="Q15">
        <f t="shared" si="2"/>
        <v>68.169999999999987</v>
      </c>
      <c r="R15">
        <f t="shared" si="3"/>
        <v>129.51500000000001</v>
      </c>
      <c r="S15" s="1">
        <f t="shared" si="4"/>
        <v>166.99099999999999</v>
      </c>
      <c r="T15" s="1">
        <f t="shared" si="20"/>
        <v>129.51500000000001</v>
      </c>
      <c r="U15">
        <f t="shared" si="5"/>
        <v>0.11622424832962137</v>
      </c>
      <c r="V15" s="52">
        <f t="shared" si="6"/>
        <v>9.014128619153676E-2</v>
      </c>
      <c r="W15" s="1">
        <f t="shared" si="7"/>
        <v>125.56499999999998</v>
      </c>
      <c r="X15" s="1">
        <f t="shared" si="8"/>
        <v>105.76700000000001</v>
      </c>
      <c r="Y15">
        <f t="shared" si="9"/>
        <v>8.7392121380846316E-2</v>
      </c>
      <c r="Z15">
        <f t="shared" si="10"/>
        <v>7.3612889755011152E-2</v>
      </c>
      <c r="AB15">
        <v>16.545999999999999</v>
      </c>
      <c r="AD15">
        <f t="shared" si="11"/>
        <v>4.4121794005173198</v>
      </c>
      <c r="AG15" t="e">
        <f t="shared" si="12"/>
        <v>#DIV/0!</v>
      </c>
      <c r="AH15">
        <f t="shared" si="13"/>
        <v>3.0708375560393373E-3</v>
      </c>
      <c r="AP15" s="52">
        <v>1.3020069999999999</v>
      </c>
      <c r="AU15">
        <v>23378.799999999999</v>
      </c>
      <c r="AV15">
        <v>76247</v>
      </c>
      <c r="AW15">
        <v>91661</v>
      </c>
      <c r="AX15" s="52">
        <v>265</v>
      </c>
      <c r="AY15" s="48">
        <f t="shared" si="21"/>
        <v>34.589056603773585</v>
      </c>
      <c r="AZ15" s="48">
        <f t="shared" si="22"/>
        <v>8.8221886792452828</v>
      </c>
      <c r="BA15" s="48">
        <f t="shared" si="23"/>
        <v>28.772452830188676</v>
      </c>
      <c r="BW15">
        <v>7524</v>
      </c>
      <c r="BX15" s="52">
        <v>1.0037</v>
      </c>
      <c r="CP15" s="52">
        <v>5.4401999999999999</v>
      </c>
      <c r="DI15" s="52">
        <v>2.9325000000000001</v>
      </c>
      <c r="DN15">
        <v>715.8</v>
      </c>
      <c r="DP15">
        <v>1210.3</v>
      </c>
      <c r="DQ15">
        <v>11983.7</v>
      </c>
      <c r="DR15">
        <f t="shared" si="24"/>
        <v>13194</v>
      </c>
      <c r="DT15" s="52">
        <v>0.413993</v>
      </c>
      <c r="DV15" s="48">
        <f t="shared" si="14"/>
        <v>0.93197661059999981</v>
      </c>
      <c r="DW15" s="48">
        <f t="shared" si="15"/>
        <v>17.178680357999998</v>
      </c>
      <c r="EA15" s="87">
        <f t="shared" si="16"/>
        <v>45.951133188188678</v>
      </c>
      <c r="EN15">
        <v>1436.8</v>
      </c>
    </row>
    <row r="16" spans="1:151" x14ac:dyDescent="0.25">
      <c r="A16" t="s">
        <v>647</v>
      </c>
      <c r="B16">
        <v>32.54</v>
      </c>
      <c r="C16">
        <v>22.437000000000001</v>
      </c>
      <c r="D16">
        <v>7.7450000000000001</v>
      </c>
      <c r="E16">
        <f t="shared" si="17"/>
        <v>1.7954717653875292</v>
      </c>
      <c r="F16" s="1">
        <f t="shared" si="18"/>
        <v>40.284999999999997</v>
      </c>
      <c r="G16" s="1">
        <f t="shared" si="19"/>
        <v>22.437000000000001</v>
      </c>
      <c r="H16">
        <f t="shared" si="0"/>
        <v>0.24138943483054501</v>
      </c>
      <c r="I16" s="52">
        <f t="shared" si="1"/>
        <v>0.17666511814681546</v>
      </c>
      <c r="J16">
        <v>104.83</v>
      </c>
      <c r="K16">
        <v>168.56399999999999</v>
      </c>
      <c r="L16">
        <v>10.1</v>
      </c>
      <c r="M16">
        <v>27.06</v>
      </c>
      <c r="N16" s="52">
        <v>61.795000000000002</v>
      </c>
      <c r="O16">
        <v>36.896999999999998</v>
      </c>
      <c r="P16" s="52">
        <v>41.561</v>
      </c>
      <c r="Q16">
        <f t="shared" si="2"/>
        <v>67.932999999999993</v>
      </c>
      <c r="R16">
        <f t="shared" si="3"/>
        <v>127.00299999999999</v>
      </c>
      <c r="S16" s="1">
        <f t="shared" si="4"/>
        <v>166.88800000000001</v>
      </c>
      <c r="T16" s="1">
        <f t="shared" si="20"/>
        <v>127.00299999999999</v>
      </c>
      <c r="U16">
        <f t="shared" si="5"/>
        <v>0.11283077547157055</v>
      </c>
      <c r="V16" s="52">
        <f t="shared" si="6"/>
        <v>8.5865053072814543E-2</v>
      </c>
      <c r="W16" s="1">
        <f t="shared" si="7"/>
        <v>126.60300000000001</v>
      </c>
      <c r="X16" s="1">
        <f t="shared" si="8"/>
        <v>104.56599999999999</v>
      </c>
      <c r="Y16">
        <f t="shared" si="9"/>
        <v>8.5594618348996024E-2</v>
      </c>
      <c r="Z16">
        <f t="shared" si="10"/>
        <v>7.069569332702319E-2</v>
      </c>
      <c r="AB16">
        <v>17</v>
      </c>
      <c r="AD16">
        <f t="shared" si="11"/>
        <v>4.5332436727181458</v>
      </c>
      <c r="AG16" t="e">
        <f t="shared" si="12"/>
        <v>#DIV/0!</v>
      </c>
      <c r="AH16">
        <f t="shared" si="13"/>
        <v>3.06486625158417E-3</v>
      </c>
      <c r="AP16" s="52">
        <v>1.2445329999999999</v>
      </c>
      <c r="AU16">
        <v>23294.02</v>
      </c>
      <c r="AV16">
        <v>79924</v>
      </c>
      <c r="AW16">
        <v>100618</v>
      </c>
      <c r="AX16" s="52">
        <v>274.70999999999998</v>
      </c>
      <c r="AY16" s="48">
        <f t="shared" si="21"/>
        <v>36.626988460558408</v>
      </c>
      <c r="AZ16" s="48">
        <f t="shared" si="22"/>
        <v>8.4794947399075404</v>
      </c>
      <c r="BA16" s="48">
        <f t="shared" si="23"/>
        <v>29.093953623821488</v>
      </c>
      <c r="BW16">
        <v>7767</v>
      </c>
      <c r="BX16" s="52">
        <v>0.99960000000000004</v>
      </c>
      <c r="CP16" s="52">
        <v>5.5774999999999997</v>
      </c>
      <c r="DI16" s="52">
        <v>3.1274999999999999</v>
      </c>
      <c r="DN16">
        <v>524.1</v>
      </c>
      <c r="DP16">
        <v>926.6</v>
      </c>
      <c r="DQ16">
        <v>12464</v>
      </c>
      <c r="DR16">
        <f t="shared" si="24"/>
        <v>13390.6</v>
      </c>
      <c r="DT16" s="52">
        <v>0.36995899999999998</v>
      </c>
      <c r="DV16" s="48">
        <f t="shared" si="14"/>
        <v>0.65225974529999997</v>
      </c>
      <c r="DW16" s="48">
        <f t="shared" si="15"/>
        <v>16.6650435898</v>
      </c>
      <c r="EA16" s="87">
        <f t="shared" si="16"/>
        <v>45.758997213621484</v>
      </c>
      <c r="EN16">
        <v>1479.1</v>
      </c>
    </row>
    <row r="17" spans="1:144" x14ac:dyDescent="0.25">
      <c r="A17" t="s">
        <v>648</v>
      </c>
      <c r="B17">
        <v>29.93</v>
      </c>
      <c r="C17">
        <v>22.053000000000001</v>
      </c>
      <c r="D17">
        <v>7.875</v>
      </c>
      <c r="E17">
        <f t="shared" si="17"/>
        <v>1.7142792363850723</v>
      </c>
      <c r="F17" s="1">
        <f t="shared" si="18"/>
        <v>37.805</v>
      </c>
      <c r="G17" s="1">
        <f t="shared" si="19"/>
        <v>22.053000000000001</v>
      </c>
      <c r="H17">
        <f t="shared" si="0"/>
        <v>0.21986298183171654</v>
      </c>
      <c r="I17" s="52">
        <f t="shared" si="1"/>
        <v>0.17615061424668912</v>
      </c>
      <c r="J17">
        <v>108.74</v>
      </c>
      <c r="K17">
        <v>166.72300000000001</v>
      </c>
      <c r="L17">
        <v>9.7100000000000009</v>
      </c>
      <c r="M17">
        <v>28.41</v>
      </c>
      <c r="N17" s="52">
        <v>61.488</v>
      </c>
      <c r="O17">
        <v>36.4</v>
      </c>
      <c r="P17" s="52">
        <v>41.529000000000003</v>
      </c>
      <c r="Q17">
        <f t="shared" si="2"/>
        <v>72.34</v>
      </c>
      <c r="R17">
        <f t="shared" si="3"/>
        <v>125.19400000000002</v>
      </c>
      <c r="S17" s="1">
        <f t="shared" si="4"/>
        <v>171.94800000000001</v>
      </c>
      <c r="T17" s="1">
        <f t="shared" si="20"/>
        <v>125.19400000000002</v>
      </c>
      <c r="U17">
        <f t="shared" si="5"/>
        <v>0.11503846925804509</v>
      </c>
      <c r="V17" s="52">
        <f t="shared" si="6"/>
        <v>8.3758613768649237E-2</v>
      </c>
      <c r="W17" s="1">
        <f t="shared" si="7"/>
        <v>134.143</v>
      </c>
      <c r="X17" s="1">
        <f t="shared" si="8"/>
        <v>103.14100000000002</v>
      </c>
      <c r="Y17">
        <f t="shared" si="9"/>
        <v>8.9745768381615035E-2</v>
      </c>
      <c r="Z17">
        <f t="shared" si="10"/>
        <v>6.9004482504850487E-2</v>
      </c>
      <c r="AB17">
        <v>17.677</v>
      </c>
      <c r="AD17">
        <f t="shared" si="11"/>
        <v>4.7137734354493332</v>
      </c>
      <c r="AG17" t="e">
        <f t="shared" si="12"/>
        <v>#DIV/0!</v>
      </c>
      <c r="AH17">
        <f t="shared" si="13"/>
        <v>3.1536585505113623E-3</v>
      </c>
      <c r="AP17" s="52">
        <v>1.1535230000000001</v>
      </c>
      <c r="AU17">
        <v>30037.74</v>
      </c>
      <c r="AV17">
        <v>82671</v>
      </c>
      <c r="AW17">
        <v>104321</v>
      </c>
      <c r="AX17" s="52">
        <v>290.82</v>
      </c>
      <c r="AY17" s="48">
        <f t="shared" si="21"/>
        <v>35.871329344611787</v>
      </c>
      <c r="AZ17" s="48">
        <f t="shared" si="22"/>
        <v>10.328636269857645</v>
      </c>
      <c r="BA17" s="48">
        <f t="shared" si="23"/>
        <v>28.426861976480296</v>
      </c>
      <c r="BW17">
        <v>7917</v>
      </c>
      <c r="BX17" s="52">
        <v>0.9798</v>
      </c>
      <c r="CP17" s="52">
        <v>5.7954999999999997</v>
      </c>
      <c r="DI17" s="52">
        <v>3.2071000000000001</v>
      </c>
      <c r="DN17">
        <v>869.2</v>
      </c>
      <c r="DP17">
        <v>1013.3</v>
      </c>
      <c r="DQ17">
        <v>12465.2</v>
      </c>
      <c r="DR17">
        <f t="shared" si="24"/>
        <v>13478.5</v>
      </c>
      <c r="DT17" s="52">
        <v>0.39635399999999998</v>
      </c>
      <c r="DV17" s="48">
        <f t="shared" si="14"/>
        <v>1.0026421916000001</v>
      </c>
      <c r="DW17" s="48">
        <f t="shared" si="15"/>
        <v>15.547759755500001</v>
      </c>
      <c r="EA17" s="87">
        <f t="shared" si="16"/>
        <v>43.974621731980299</v>
      </c>
      <c r="EN17">
        <v>1494.7</v>
      </c>
    </row>
    <row r="18" spans="1:144" x14ac:dyDescent="0.25">
      <c r="A18" t="s">
        <v>649</v>
      </c>
      <c r="B18">
        <v>34.22</v>
      </c>
      <c r="C18">
        <v>22.234000000000002</v>
      </c>
      <c r="D18">
        <v>8.11</v>
      </c>
      <c r="E18">
        <f t="shared" si="17"/>
        <v>1.9038409642889267</v>
      </c>
      <c r="F18" s="1">
        <f t="shared" si="18"/>
        <v>42.33</v>
      </c>
      <c r="G18" s="1">
        <f t="shared" si="19"/>
        <v>22.234000000000002</v>
      </c>
      <c r="H18">
        <f t="shared" si="0"/>
        <v>0.24054689897371198</v>
      </c>
      <c r="I18" s="52">
        <f t="shared" si="1"/>
        <v>0.17956131283111512</v>
      </c>
      <c r="J18">
        <v>108.49</v>
      </c>
      <c r="K18">
        <v>166.834</v>
      </c>
      <c r="L18">
        <v>9.2100000000000009</v>
      </c>
      <c r="M18">
        <v>30.085999999999999</v>
      </c>
      <c r="N18" s="52">
        <v>65.462000000000003</v>
      </c>
      <c r="O18">
        <v>37.274000000000001</v>
      </c>
      <c r="P18" s="52">
        <v>43.01</v>
      </c>
      <c r="Q18">
        <f t="shared" si="2"/>
        <v>71.215999999999994</v>
      </c>
      <c r="R18">
        <f t="shared" si="3"/>
        <v>123.82400000000001</v>
      </c>
      <c r="S18" s="1">
        <f t="shared" si="4"/>
        <v>175.97400000000002</v>
      </c>
      <c r="T18" s="1">
        <f t="shared" si="20"/>
        <v>123.82400000000001</v>
      </c>
      <c r="U18">
        <f t="shared" si="5"/>
        <v>0.11470082127493157</v>
      </c>
      <c r="V18" s="52">
        <f t="shared" si="6"/>
        <v>8.0709164385347421E-2</v>
      </c>
      <c r="W18" s="1">
        <f t="shared" si="7"/>
        <v>133.64400000000001</v>
      </c>
      <c r="X18" s="1">
        <f t="shared" si="8"/>
        <v>101.59</v>
      </c>
      <c r="Y18">
        <f t="shared" si="9"/>
        <v>8.7109894407508798E-2</v>
      </c>
      <c r="Z18">
        <f t="shared" si="10"/>
        <v>6.6216920870812143E-2</v>
      </c>
      <c r="AB18">
        <v>18.149999999999999</v>
      </c>
      <c r="AD18">
        <f t="shared" si="11"/>
        <v>4.8399042741079024</v>
      </c>
      <c r="AG18" t="e">
        <f t="shared" si="12"/>
        <v>#DIV/0!</v>
      </c>
      <c r="AH18">
        <f t="shared" si="13"/>
        <v>3.1546762313309231E-3</v>
      </c>
      <c r="AP18" s="52">
        <v>1.212693</v>
      </c>
      <c r="AU18">
        <v>14765.79</v>
      </c>
      <c r="AV18">
        <v>91016</v>
      </c>
      <c r="AW18">
        <v>106333</v>
      </c>
      <c r="AX18" s="52">
        <v>279.92</v>
      </c>
      <c r="AY18" s="48">
        <f t="shared" si="21"/>
        <v>37.986924835667331</v>
      </c>
      <c r="AZ18" s="48">
        <f t="shared" si="22"/>
        <v>5.275003572449271</v>
      </c>
      <c r="BA18" s="48">
        <f t="shared" si="23"/>
        <v>32.515004286939124</v>
      </c>
      <c r="BW18">
        <v>8204</v>
      </c>
      <c r="BX18" s="52">
        <v>0.96519999999999995</v>
      </c>
      <c r="CP18" s="52">
        <v>5.4149000000000003</v>
      </c>
      <c r="DI18" s="52">
        <v>2.9725000000000001</v>
      </c>
      <c r="DN18">
        <v>1366.7</v>
      </c>
      <c r="DP18">
        <v>1064.4000000000001</v>
      </c>
      <c r="DQ18">
        <v>12500.1</v>
      </c>
      <c r="DR18">
        <f t="shared" si="24"/>
        <v>13564.5</v>
      </c>
      <c r="DT18" s="52">
        <v>0.39138899999999999</v>
      </c>
      <c r="DV18" s="48">
        <f t="shared" si="14"/>
        <v>1.6573875231000001</v>
      </c>
      <c r="DW18" s="48">
        <f t="shared" si="15"/>
        <v>16.449574198499999</v>
      </c>
      <c r="EA18" s="87">
        <f t="shared" si="16"/>
        <v>48.96457848543912</v>
      </c>
      <c r="EN18">
        <v>1534.2</v>
      </c>
    </row>
    <row r="19" spans="1:144" x14ac:dyDescent="0.25">
      <c r="A19" t="s">
        <v>650</v>
      </c>
      <c r="B19">
        <v>34.24</v>
      </c>
      <c r="C19">
        <v>22.064</v>
      </c>
      <c r="D19">
        <v>8.3170000000000002</v>
      </c>
      <c r="E19">
        <f t="shared" si="17"/>
        <v>1.9287980420594635</v>
      </c>
      <c r="F19" s="1">
        <f t="shared" si="18"/>
        <v>42.557000000000002</v>
      </c>
      <c r="G19" s="1">
        <f t="shared" si="19"/>
        <v>22.064</v>
      </c>
      <c r="H19">
        <f t="shared" si="0"/>
        <v>0.22730526000940052</v>
      </c>
      <c r="I19" s="52">
        <f t="shared" si="1"/>
        <v>0.23746179344784535</v>
      </c>
      <c r="J19">
        <v>113.49</v>
      </c>
      <c r="K19">
        <v>139.16900000000001</v>
      </c>
      <c r="L19">
        <v>10.25</v>
      </c>
      <c r="M19">
        <v>33.256</v>
      </c>
      <c r="N19" s="52">
        <v>64.328000000000003</v>
      </c>
      <c r="O19">
        <v>34.1</v>
      </c>
      <c r="P19" s="52">
        <v>46.253</v>
      </c>
      <c r="Q19">
        <f t="shared" si="2"/>
        <v>79.389999999999986</v>
      </c>
      <c r="R19">
        <f t="shared" si="3"/>
        <v>92.916000000000011</v>
      </c>
      <c r="S19" s="1">
        <f t="shared" si="4"/>
        <v>187.22399999999999</v>
      </c>
      <c r="T19" s="1">
        <f t="shared" si="20"/>
        <v>92.916000000000011</v>
      </c>
      <c r="U19">
        <f t="shared" si="5"/>
        <v>0.11975438147626966</v>
      </c>
      <c r="V19" s="52">
        <f t="shared" si="6"/>
        <v>5.9432007163873611E-2</v>
      </c>
      <c r="W19" s="1">
        <f t="shared" si="7"/>
        <v>144.66699999999997</v>
      </c>
      <c r="X19" s="1">
        <f t="shared" si="8"/>
        <v>70.852000000000004</v>
      </c>
      <c r="Y19">
        <f t="shared" si="9"/>
        <v>9.2533580657541234E-2</v>
      </c>
      <c r="Z19">
        <f t="shared" si="10"/>
        <v>4.5319176154534985E-2</v>
      </c>
      <c r="AB19">
        <v>18.565000000000001</v>
      </c>
      <c r="AD19">
        <f t="shared" si="11"/>
        <v>4.9505687520007289</v>
      </c>
      <c r="AG19" t="e">
        <f t="shared" si="12"/>
        <v>#DIV/0!</v>
      </c>
      <c r="AH19">
        <f t="shared" si="13"/>
        <v>3.1665400741977285E-3</v>
      </c>
      <c r="AP19" s="52">
        <v>1.1918599999999999</v>
      </c>
      <c r="AU19">
        <v>13859.44</v>
      </c>
      <c r="AV19">
        <v>95248</v>
      </c>
      <c r="AW19">
        <v>113381</v>
      </c>
      <c r="AX19" s="52">
        <v>297.58</v>
      </c>
      <c r="AY19" s="48">
        <f t="shared" si="21"/>
        <v>38.101014853148733</v>
      </c>
      <c r="AZ19" s="48">
        <f t="shared" si="22"/>
        <v>4.6573828886349897</v>
      </c>
      <c r="BA19" s="48">
        <f t="shared" si="23"/>
        <v>32.007527387593257</v>
      </c>
      <c r="BW19">
        <v>8472</v>
      </c>
      <c r="BX19" s="52">
        <v>0.98080000000000001</v>
      </c>
      <c r="CP19" s="52">
        <v>5.4779</v>
      </c>
      <c r="DI19" s="52">
        <v>2.9809999999999999</v>
      </c>
      <c r="DN19">
        <v>1653.1</v>
      </c>
      <c r="DP19">
        <v>1112</v>
      </c>
      <c r="DQ19">
        <v>12739.7</v>
      </c>
      <c r="DR19">
        <f t="shared" si="24"/>
        <v>13851.7</v>
      </c>
      <c r="DT19" s="52">
        <v>0.37697399999999998</v>
      </c>
      <c r="DV19" s="48">
        <f t="shared" si="14"/>
        <v>1.9702637659999997</v>
      </c>
      <c r="DW19" s="48">
        <f t="shared" si="15"/>
        <v>16.509287162</v>
      </c>
      <c r="EA19" s="87">
        <f t="shared" si="16"/>
        <v>48.516814549593256</v>
      </c>
      <c r="EN19">
        <v>1563.4</v>
      </c>
    </row>
    <row r="20" spans="1:144" x14ac:dyDescent="0.25">
      <c r="A20" t="s">
        <v>651</v>
      </c>
      <c r="B20">
        <v>35.799999999999997</v>
      </c>
      <c r="C20">
        <v>23.08</v>
      </c>
      <c r="D20">
        <v>8.7309999999999999</v>
      </c>
      <c r="E20">
        <f t="shared" si="17"/>
        <v>1.929419410745234</v>
      </c>
      <c r="F20" s="1">
        <f t="shared" si="18"/>
        <v>44.530999999999999</v>
      </c>
      <c r="G20" s="1">
        <f t="shared" si="19"/>
        <v>23.08</v>
      </c>
      <c r="H20">
        <f t="shared" si="0"/>
        <v>0.24084610641773127</v>
      </c>
      <c r="I20" s="52">
        <f t="shared" si="1"/>
        <v>0.23709974009430571</v>
      </c>
      <c r="J20">
        <v>116.93</v>
      </c>
      <c r="K20">
        <v>140.636</v>
      </c>
      <c r="L20">
        <v>10.81</v>
      </c>
      <c r="M20">
        <v>25.843</v>
      </c>
      <c r="N20" s="52">
        <v>68.075999999999993</v>
      </c>
      <c r="O20">
        <v>36.765000000000001</v>
      </c>
      <c r="P20" s="52">
        <v>43.292999999999999</v>
      </c>
      <c r="Q20">
        <f t="shared" si="2"/>
        <v>80.165000000000006</v>
      </c>
      <c r="R20">
        <f t="shared" si="3"/>
        <v>97.342999999999989</v>
      </c>
      <c r="S20" s="1">
        <f t="shared" si="4"/>
        <v>184.89399999999998</v>
      </c>
      <c r="T20" s="1">
        <f t="shared" si="20"/>
        <v>97.342999999999989</v>
      </c>
      <c r="U20">
        <f t="shared" si="5"/>
        <v>0.11534248284466624</v>
      </c>
      <c r="V20" s="52">
        <f t="shared" si="6"/>
        <v>6.072551466001247E-2</v>
      </c>
      <c r="W20" s="1">
        <f t="shared" si="7"/>
        <v>140.36299999999997</v>
      </c>
      <c r="X20" s="1">
        <f t="shared" si="8"/>
        <v>74.262999999999991</v>
      </c>
      <c r="Y20">
        <f t="shared" si="9"/>
        <v>8.7562694946974398E-2</v>
      </c>
      <c r="Z20">
        <f t="shared" si="10"/>
        <v>4.6327510917030565E-2</v>
      </c>
      <c r="AB20">
        <v>19.372</v>
      </c>
      <c r="AD20">
        <f t="shared" si="11"/>
        <v>5.1657644957585838</v>
      </c>
      <c r="AG20" t="e">
        <f t="shared" si="12"/>
        <v>#DIV/0!</v>
      </c>
      <c r="AH20">
        <f t="shared" si="13"/>
        <v>3.2225605088949368E-3</v>
      </c>
      <c r="AP20" s="52">
        <v>1.2127330000000001</v>
      </c>
      <c r="AU20">
        <v>28805.46</v>
      </c>
      <c r="AV20">
        <v>99614</v>
      </c>
      <c r="AW20">
        <v>118912</v>
      </c>
      <c r="AX20" s="52">
        <v>300.01</v>
      </c>
      <c r="AY20" s="48">
        <f t="shared" si="21"/>
        <v>39.636012132928904</v>
      </c>
      <c r="AZ20" s="48">
        <f t="shared" si="22"/>
        <v>9.6014999500016671</v>
      </c>
      <c r="BA20" s="48">
        <f t="shared" si="23"/>
        <v>33.203559881337284</v>
      </c>
      <c r="BW20">
        <v>8786</v>
      </c>
      <c r="BX20" s="52">
        <v>0.98619999999999997</v>
      </c>
      <c r="CP20" s="52">
        <v>5.4204999999999997</v>
      </c>
      <c r="DI20" s="52">
        <v>2.7564000000000002</v>
      </c>
      <c r="DN20">
        <v>2709.2</v>
      </c>
      <c r="DP20">
        <v>1011.5</v>
      </c>
      <c r="DQ20">
        <v>13403.5</v>
      </c>
      <c r="DR20">
        <f t="shared" si="24"/>
        <v>14415</v>
      </c>
      <c r="DT20" s="52">
        <v>0.415024</v>
      </c>
      <c r="DV20" s="48">
        <f t="shared" si="14"/>
        <v>3.2855362436000002</v>
      </c>
      <c r="DW20" s="48">
        <f t="shared" si="15"/>
        <v>17.481546195000004</v>
      </c>
      <c r="EA20" s="87">
        <f t="shared" si="16"/>
        <v>50.685106076337291</v>
      </c>
      <c r="EN20">
        <v>1603</v>
      </c>
    </row>
    <row r="21" spans="1:144" x14ac:dyDescent="0.25">
      <c r="A21" t="s">
        <v>652</v>
      </c>
      <c r="B21">
        <v>38.46</v>
      </c>
      <c r="C21">
        <v>24.227</v>
      </c>
      <c r="D21">
        <v>8.8439999999999994</v>
      </c>
      <c r="E21">
        <f t="shared" si="17"/>
        <v>1.952532298675032</v>
      </c>
      <c r="F21" s="1">
        <f t="shared" si="18"/>
        <v>47.304000000000002</v>
      </c>
      <c r="G21" s="1">
        <f t="shared" si="19"/>
        <v>24.227</v>
      </c>
      <c r="H21">
        <f t="shared" si="0"/>
        <v>0.2443729239098428</v>
      </c>
      <c r="I21" s="52">
        <f t="shared" si="1"/>
        <v>0.22367789349287248</v>
      </c>
      <c r="J21">
        <v>120.9</v>
      </c>
      <c r="K21">
        <v>154.25899999999999</v>
      </c>
      <c r="L21">
        <v>10.73</v>
      </c>
      <c r="M21">
        <v>30.437000000000001</v>
      </c>
      <c r="N21" s="52">
        <v>67.593000000000004</v>
      </c>
      <c r="O21">
        <v>36.087000000000003</v>
      </c>
      <c r="P21" s="52">
        <v>45.947000000000003</v>
      </c>
      <c r="Q21">
        <f t="shared" si="2"/>
        <v>84.813000000000002</v>
      </c>
      <c r="R21">
        <f t="shared" si="3"/>
        <v>108.31199999999998</v>
      </c>
      <c r="S21" s="1">
        <f t="shared" si="4"/>
        <v>193.57300000000001</v>
      </c>
      <c r="T21" s="1">
        <f t="shared" si="20"/>
        <v>108.31199999999998</v>
      </c>
      <c r="U21">
        <f t="shared" si="5"/>
        <v>0.11951901704124476</v>
      </c>
      <c r="V21" s="52">
        <f t="shared" si="6"/>
        <v>6.6875771795505051E-2</v>
      </c>
      <c r="W21" s="1">
        <f t="shared" si="7"/>
        <v>146.26900000000001</v>
      </c>
      <c r="X21" s="1">
        <f t="shared" si="8"/>
        <v>84.08499999999998</v>
      </c>
      <c r="Y21">
        <f t="shared" si="9"/>
        <v>9.0311805384045457E-2</v>
      </c>
      <c r="Z21">
        <f t="shared" si="10"/>
        <v>5.1917140034576426E-2</v>
      </c>
      <c r="AB21">
        <v>21.48</v>
      </c>
      <c r="AD21">
        <f t="shared" si="11"/>
        <v>5.7278867111756337</v>
      </c>
      <c r="AG21" t="e">
        <f t="shared" si="12"/>
        <v>#DIV/0!</v>
      </c>
      <c r="AH21">
        <f t="shared" si="13"/>
        <v>3.5366057737562569E-3</v>
      </c>
      <c r="AP21" s="52">
        <v>1.291177</v>
      </c>
      <c r="AU21">
        <v>36283.120000000003</v>
      </c>
      <c r="AV21">
        <v>104794</v>
      </c>
      <c r="AW21">
        <v>122113</v>
      </c>
      <c r="AX21" s="52">
        <v>293.27999999999997</v>
      </c>
      <c r="AY21" s="48">
        <f t="shared" si="21"/>
        <v>41.63700218221495</v>
      </c>
      <c r="AZ21" s="48">
        <f t="shared" si="22"/>
        <v>12.371494817239499</v>
      </c>
      <c r="BA21" s="48">
        <f t="shared" si="23"/>
        <v>35.731723949809059</v>
      </c>
      <c r="BW21">
        <v>9232</v>
      </c>
      <c r="BX21" s="52">
        <v>0.99839999999999995</v>
      </c>
      <c r="CF21">
        <v>3.98</v>
      </c>
      <c r="CP21" s="52">
        <v>5.0105000000000004</v>
      </c>
      <c r="DI21" s="52">
        <v>2.4910000000000001</v>
      </c>
      <c r="DN21">
        <v>3662.6</v>
      </c>
      <c r="DP21">
        <v>1158.2</v>
      </c>
      <c r="DQ21">
        <v>14537.4</v>
      </c>
      <c r="DR21">
        <f t="shared" si="24"/>
        <v>15695.6</v>
      </c>
      <c r="DT21" s="52">
        <v>0.42643900000000001</v>
      </c>
      <c r="DV21" s="48">
        <f t="shared" si="14"/>
        <v>4.7290648801999993</v>
      </c>
      <c r="DW21" s="48">
        <f t="shared" si="15"/>
        <v>20.265797721200002</v>
      </c>
      <c r="EA21" s="87">
        <f t="shared" si="16"/>
        <v>55.997521671009061</v>
      </c>
      <c r="EN21">
        <v>1619.6</v>
      </c>
    </row>
    <row r="22" spans="1:144" x14ac:dyDescent="0.25">
      <c r="A22" t="s">
        <v>653</v>
      </c>
      <c r="B22">
        <v>38.380000000000003</v>
      </c>
      <c r="C22">
        <v>26.431999999999999</v>
      </c>
      <c r="D22">
        <v>9.18</v>
      </c>
      <c r="E22">
        <f t="shared" si="17"/>
        <v>1.7993341404358356</v>
      </c>
      <c r="F22" s="1">
        <f t="shared" si="18"/>
        <v>47.56</v>
      </c>
      <c r="G22" s="1">
        <f t="shared" si="19"/>
        <v>26.431999999999999</v>
      </c>
      <c r="H22">
        <f t="shared" si="0"/>
        <v>0.23407124506609708</v>
      </c>
      <c r="I22" s="52">
        <f t="shared" si="1"/>
        <v>0.22135128797775769</v>
      </c>
      <c r="J22">
        <v>132.33000000000001</v>
      </c>
      <c r="K22">
        <v>166.18899999999999</v>
      </c>
      <c r="L22">
        <v>10.95</v>
      </c>
      <c r="M22">
        <v>25.975999999999999</v>
      </c>
      <c r="N22" s="52">
        <v>71.102000000000004</v>
      </c>
      <c r="O22">
        <v>37.171999999999997</v>
      </c>
      <c r="P22" s="52">
        <v>46.777000000000001</v>
      </c>
      <c r="Q22">
        <f t="shared" si="2"/>
        <v>95.158000000000015</v>
      </c>
      <c r="R22">
        <f t="shared" si="3"/>
        <v>119.41199999999999</v>
      </c>
      <c r="S22" s="1">
        <f t="shared" si="4"/>
        <v>203.18600000000001</v>
      </c>
      <c r="T22" s="1">
        <f t="shared" si="20"/>
        <v>119.41199999999999</v>
      </c>
      <c r="U22">
        <f t="shared" si="5"/>
        <v>0.12266723013764791</v>
      </c>
      <c r="V22" s="52">
        <f t="shared" si="6"/>
        <v>7.2091282298961598E-2</v>
      </c>
      <c r="W22" s="1">
        <f t="shared" si="7"/>
        <v>155.626</v>
      </c>
      <c r="X22" s="1">
        <f t="shared" si="8"/>
        <v>92.97999999999999</v>
      </c>
      <c r="Y22">
        <f t="shared" si="9"/>
        <v>9.3954358850519198E-2</v>
      </c>
      <c r="Z22">
        <f t="shared" si="10"/>
        <v>5.6133784110118316E-2</v>
      </c>
      <c r="AB22">
        <v>22.701000000000001</v>
      </c>
      <c r="AD22">
        <f t="shared" si="11"/>
        <v>6.0534802714338021</v>
      </c>
      <c r="AG22" t="e">
        <f t="shared" si="12"/>
        <v>#DIV/0!</v>
      </c>
      <c r="AH22">
        <f t="shared" si="13"/>
        <v>3.6546005019523074E-3</v>
      </c>
      <c r="AP22" s="52">
        <v>1.2977030000000001</v>
      </c>
      <c r="AU22">
        <v>38655.58</v>
      </c>
      <c r="AV22">
        <v>113580</v>
      </c>
      <c r="AW22">
        <v>121650</v>
      </c>
      <c r="AX22" s="52">
        <v>292.39</v>
      </c>
      <c r="AY22" s="48">
        <f t="shared" si="21"/>
        <v>41.605390061219609</v>
      </c>
      <c r="AZ22" s="48">
        <f t="shared" si="22"/>
        <v>13.220554738534151</v>
      </c>
      <c r="BA22" s="48">
        <f t="shared" si="23"/>
        <v>38.845377748897022</v>
      </c>
      <c r="BW22">
        <v>9597</v>
      </c>
      <c r="BX22" s="52">
        <v>1.022</v>
      </c>
      <c r="CF22">
        <v>4.26</v>
      </c>
      <c r="CP22" s="52">
        <v>4.9455</v>
      </c>
      <c r="DI22" s="52">
        <v>2.5186000000000002</v>
      </c>
      <c r="DN22">
        <v>3878.4</v>
      </c>
      <c r="DP22">
        <v>1931.2</v>
      </c>
      <c r="DQ22">
        <v>15746.5</v>
      </c>
      <c r="DR22">
        <f t="shared" si="24"/>
        <v>17677.7</v>
      </c>
      <c r="DT22" s="52">
        <v>0.42466500000000001</v>
      </c>
      <c r="DV22" s="48">
        <f t="shared" si="14"/>
        <v>5.0330113152000004</v>
      </c>
      <c r="DW22" s="48">
        <f t="shared" si="15"/>
        <v>22.940404323100005</v>
      </c>
      <c r="EA22" s="87">
        <f t="shared" si="16"/>
        <v>61.785782071997026</v>
      </c>
      <c r="EN22">
        <v>1656.4</v>
      </c>
    </row>
    <row r="23" spans="1:144" x14ac:dyDescent="0.25">
      <c r="A23" t="s">
        <v>654</v>
      </c>
      <c r="B23">
        <v>37.79</v>
      </c>
      <c r="C23">
        <v>27.344999999999999</v>
      </c>
      <c r="D23">
        <v>9.423</v>
      </c>
      <c r="E23">
        <f t="shared" si="17"/>
        <v>1.7265679283232767</v>
      </c>
      <c r="F23" s="1">
        <f t="shared" si="18"/>
        <v>47.213000000000001</v>
      </c>
      <c r="G23" s="1">
        <f t="shared" si="19"/>
        <v>27.344999999999999</v>
      </c>
      <c r="H23">
        <f t="shared" si="0"/>
        <v>0.21376793548883685</v>
      </c>
      <c r="I23" s="52">
        <f t="shared" si="1"/>
        <v>0.21842973424182632</v>
      </c>
      <c r="J23">
        <v>145.29</v>
      </c>
      <c r="K23">
        <v>176.24100000000001</v>
      </c>
      <c r="L23">
        <v>11.08</v>
      </c>
      <c r="M23">
        <v>29.363</v>
      </c>
      <c r="N23" s="52">
        <v>70.55</v>
      </c>
      <c r="O23">
        <v>35.421999999999997</v>
      </c>
      <c r="P23" s="52">
        <v>51.052</v>
      </c>
      <c r="Q23">
        <f t="shared" si="2"/>
        <v>109.86799999999999</v>
      </c>
      <c r="R23">
        <f t="shared" si="3"/>
        <v>125.18900000000002</v>
      </c>
      <c r="S23" s="1">
        <f t="shared" si="4"/>
        <v>220.86100000000002</v>
      </c>
      <c r="T23" s="1">
        <f t="shared" si="20"/>
        <v>125.18900000000002</v>
      </c>
      <c r="U23">
        <f t="shared" si="5"/>
        <v>0.12887209709417669</v>
      </c>
      <c r="V23" s="52">
        <f t="shared" si="6"/>
        <v>7.304761349048898E-2</v>
      </c>
      <c r="W23" s="1">
        <f t="shared" si="7"/>
        <v>173.64800000000002</v>
      </c>
      <c r="X23" s="1">
        <f t="shared" si="8"/>
        <v>97.844000000000023</v>
      </c>
      <c r="Y23">
        <f t="shared" si="9"/>
        <v>0.10132337495623762</v>
      </c>
      <c r="Z23">
        <f t="shared" si="10"/>
        <v>5.7091842688761829E-2</v>
      </c>
      <c r="AB23">
        <v>23.966999999999999</v>
      </c>
      <c r="AD23">
        <f t="shared" si="11"/>
        <v>6.3910735943550465</v>
      </c>
      <c r="AG23" t="e">
        <f t="shared" si="12"/>
        <v>#DIV/0!</v>
      </c>
      <c r="AH23">
        <f t="shared" si="13"/>
        <v>3.72918286518558E-3</v>
      </c>
      <c r="AP23" s="52">
        <v>1.2031700000000001</v>
      </c>
      <c r="AU23">
        <v>44659.69</v>
      </c>
      <c r="AV23">
        <v>119711</v>
      </c>
      <c r="AW23">
        <v>126766</v>
      </c>
      <c r="AX23" s="52">
        <v>297.95</v>
      </c>
      <c r="AY23" s="48">
        <f t="shared" si="21"/>
        <v>42.546064775969128</v>
      </c>
      <c r="AZ23" s="48">
        <f t="shared" si="22"/>
        <v>14.988988085249204</v>
      </c>
      <c r="BA23" s="48">
        <f t="shared" si="23"/>
        <v>40.178217821782184</v>
      </c>
      <c r="BW23">
        <v>9878</v>
      </c>
      <c r="BX23" s="52">
        <v>1.0306</v>
      </c>
      <c r="CF23">
        <v>4.79</v>
      </c>
      <c r="CP23" s="52">
        <v>5.4175000000000004</v>
      </c>
      <c r="DI23" s="52">
        <v>2.6652</v>
      </c>
      <c r="DN23">
        <v>5990.6</v>
      </c>
      <c r="DP23">
        <v>2117.1999999999998</v>
      </c>
      <c r="DQ23">
        <v>15821.1</v>
      </c>
      <c r="DR23">
        <f t="shared" si="24"/>
        <v>17938.3</v>
      </c>
      <c r="DT23" s="52">
        <v>0.37572800000000001</v>
      </c>
      <c r="DV23" s="48">
        <f t="shared" si="14"/>
        <v>7.2077102020000012</v>
      </c>
      <c r="DW23" s="48">
        <f t="shared" si="15"/>
        <v>21.582824411000001</v>
      </c>
      <c r="EA23" s="87">
        <f t="shared" si="16"/>
        <v>61.761042232782188</v>
      </c>
      <c r="EN23">
        <v>1713.8</v>
      </c>
    </row>
    <row r="24" spans="1:144" x14ac:dyDescent="0.25">
      <c r="A24" t="s">
        <v>655</v>
      </c>
      <c r="B24">
        <v>37.840000000000003</v>
      </c>
      <c r="C24">
        <v>28.082000000000001</v>
      </c>
      <c r="D24">
        <v>9.9309999999999992</v>
      </c>
      <c r="E24">
        <f t="shared" si="17"/>
        <v>1.7011252759774944</v>
      </c>
      <c r="F24" s="1">
        <f t="shared" si="18"/>
        <v>47.771000000000001</v>
      </c>
      <c r="G24" s="1">
        <f t="shared" si="19"/>
        <v>28.082000000000001</v>
      </c>
      <c r="H24">
        <f t="shared" si="0"/>
        <v>0.20874463073904626</v>
      </c>
      <c r="I24" s="52">
        <f t="shared" si="1"/>
        <v>0.20539639119081926</v>
      </c>
      <c r="J24">
        <v>154.46</v>
      </c>
      <c r="K24">
        <v>186.23099999999999</v>
      </c>
      <c r="L24">
        <v>11.19</v>
      </c>
      <c r="M24">
        <v>26.052</v>
      </c>
      <c r="N24" s="52">
        <v>74.353999999999999</v>
      </c>
      <c r="O24">
        <v>37.207000000000001</v>
      </c>
      <c r="P24" s="52">
        <v>49.51</v>
      </c>
      <c r="Q24">
        <f t="shared" si="2"/>
        <v>117.25300000000001</v>
      </c>
      <c r="R24">
        <f t="shared" si="3"/>
        <v>136.721</v>
      </c>
      <c r="S24" s="1">
        <f t="shared" si="4"/>
        <v>228.84900000000002</v>
      </c>
      <c r="T24" s="1">
        <f t="shared" si="20"/>
        <v>136.721</v>
      </c>
      <c r="U24">
        <f t="shared" si="5"/>
        <v>0.12959340846027523</v>
      </c>
      <c r="V24" s="52">
        <f t="shared" si="6"/>
        <v>7.7422843875644146E-2</v>
      </c>
      <c r="W24" s="1">
        <f t="shared" si="7"/>
        <v>181.07800000000003</v>
      </c>
      <c r="X24" s="1">
        <f t="shared" si="8"/>
        <v>108.63900000000001</v>
      </c>
      <c r="Y24">
        <f t="shared" si="9"/>
        <v>0.10254148026502068</v>
      </c>
      <c r="Z24">
        <f t="shared" si="10"/>
        <v>6.1520471147856623E-2</v>
      </c>
      <c r="AB24">
        <v>26.54</v>
      </c>
      <c r="AD24">
        <f t="shared" si="11"/>
        <v>7.0771933572905645</v>
      </c>
      <c r="AG24" t="e">
        <f t="shared" si="12"/>
        <v>#DIV/0!</v>
      </c>
      <c r="AH24">
        <f t="shared" si="13"/>
        <v>4.0076976936919218E-3</v>
      </c>
      <c r="AP24" s="52">
        <v>1.1759569999999999</v>
      </c>
      <c r="AU24">
        <v>42046.63</v>
      </c>
      <c r="AV24">
        <v>139116</v>
      </c>
      <c r="AW24">
        <v>130847</v>
      </c>
      <c r="AX24" s="52">
        <v>303.54000000000002</v>
      </c>
      <c r="AY24" s="48">
        <f t="shared" si="21"/>
        <v>43.107004019239632</v>
      </c>
      <c r="AZ24" s="48">
        <f t="shared" si="22"/>
        <v>13.852088686828754</v>
      </c>
      <c r="BA24" s="48">
        <f t="shared" si="23"/>
        <v>45.831191935165052</v>
      </c>
      <c r="BW24">
        <v>10187</v>
      </c>
      <c r="BX24" s="52">
        <v>1.0174000000000001</v>
      </c>
      <c r="CF24">
        <v>5.22</v>
      </c>
      <c r="CP24" s="52">
        <v>5.5335000000000001</v>
      </c>
      <c r="DI24" s="52">
        <v>2.6505999999999998</v>
      </c>
      <c r="DN24">
        <v>6261.1</v>
      </c>
      <c r="DP24">
        <v>3272.7</v>
      </c>
      <c r="DQ24">
        <v>15787.4</v>
      </c>
      <c r="DR24">
        <f t="shared" si="24"/>
        <v>19060.099999999999</v>
      </c>
      <c r="DT24" s="52">
        <v>0.38134499999999999</v>
      </c>
      <c r="DV24" s="48">
        <f t="shared" si="14"/>
        <v>7.3627843727000002</v>
      </c>
      <c r="DW24" s="48">
        <f t="shared" si="15"/>
        <v>22.413858015699997</v>
      </c>
      <c r="EA24" s="87">
        <f t="shared" si="16"/>
        <v>68.245049950865052</v>
      </c>
      <c r="EN24">
        <v>1765.9</v>
      </c>
    </row>
    <row r="25" spans="1:144" x14ac:dyDescent="0.25">
      <c r="A25" t="s">
        <v>656</v>
      </c>
      <c r="B25">
        <v>35.74</v>
      </c>
      <c r="C25">
        <v>30.382000000000001</v>
      </c>
      <c r="D25">
        <v>10.170999999999999</v>
      </c>
      <c r="E25">
        <f t="shared" si="17"/>
        <v>1.5111250082285563</v>
      </c>
      <c r="F25" s="1">
        <f t="shared" si="18"/>
        <v>45.911000000000001</v>
      </c>
      <c r="G25" s="1">
        <f t="shared" si="19"/>
        <v>30.382000000000001</v>
      </c>
      <c r="H25">
        <f t="shared" si="0"/>
        <v>0.19387436235262323</v>
      </c>
      <c r="I25" s="52">
        <f t="shared" si="1"/>
        <v>0.20040368328012456</v>
      </c>
      <c r="J25">
        <v>159.47999999999999</v>
      </c>
      <c r="K25">
        <v>202.166</v>
      </c>
      <c r="L25">
        <v>11.65</v>
      </c>
      <c r="M25">
        <v>28.15</v>
      </c>
      <c r="N25" s="52">
        <v>74.259</v>
      </c>
      <c r="O25">
        <v>36.731000000000002</v>
      </c>
      <c r="P25" s="52">
        <v>50.561999999999998</v>
      </c>
      <c r="Q25">
        <f t="shared" si="2"/>
        <v>122.749</v>
      </c>
      <c r="R25">
        <f t="shared" si="3"/>
        <v>151.60399999999998</v>
      </c>
      <c r="S25" s="1">
        <f t="shared" si="4"/>
        <v>236.80799999999999</v>
      </c>
      <c r="T25" s="1">
        <f t="shared" si="20"/>
        <v>151.60399999999998</v>
      </c>
      <c r="U25">
        <f t="shared" si="5"/>
        <v>0.12979336804604</v>
      </c>
      <c r="V25" s="52">
        <f t="shared" si="6"/>
        <v>8.3093450260345286E-2</v>
      </c>
      <c r="W25" s="1">
        <f t="shared" si="7"/>
        <v>190.89699999999999</v>
      </c>
      <c r="X25" s="1">
        <f t="shared" si="8"/>
        <v>121.22199999999998</v>
      </c>
      <c r="Y25">
        <f t="shared" si="9"/>
        <v>0.10462976157851465</v>
      </c>
      <c r="Z25">
        <f t="shared" si="10"/>
        <v>6.644121677171827E-2</v>
      </c>
      <c r="AB25">
        <v>28.895</v>
      </c>
      <c r="AD25">
        <f t="shared" si="11"/>
        <v>7.7051809366582846</v>
      </c>
      <c r="AG25" t="e">
        <f t="shared" si="12"/>
        <v>#DIV/0!</v>
      </c>
      <c r="AH25">
        <f t="shared" si="13"/>
        <v>4.2231739855622275E-3</v>
      </c>
      <c r="AP25" s="52">
        <v>1.150927</v>
      </c>
      <c r="AU25">
        <v>40880.19</v>
      </c>
      <c r="AV25">
        <v>157764</v>
      </c>
      <c r="AW25">
        <v>127954</v>
      </c>
      <c r="AX25" s="52">
        <v>302.39</v>
      </c>
      <c r="AY25" s="48">
        <f t="shared" si="21"/>
        <v>42.314229967922223</v>
      </c>
      <c r="AZ25" s="48">
        <f t="shared" si="22"/>
        <v>13.519028407024043</v>
      </c>
      <c r="BA25" s="48">
        <f t="shared" si="23"/>
        <v>52.172360197096467</v>
      </c>
      <c r="BN25">
        <v>6204.52</v>
      </c>
      <c r="BW25">
        <v>10549</v>
      </c>
      <c r="BX25" s="52">
        <v>0.995</v>
      </c>
      <c r="CF25">
        <v>5.18</v>
      </c>
      <c r="CP25" s="52">
        <v>5.5422000000000002</v>
      </c>
      <c r="DI25" s="52">
        <v>2.5785</v>
      </c>
      <c r="DN25">
        <v>6032.1</v>
      </c>
      <c r="DP25">
        <v>3157.2</v>
      </c>
      <c r="DQ25">
        <v>16713.3</v>
      </c>
      <c r="DR25">
        <f t="shared" si="24"/>
        <v>19870.5</v>
      </c>
      <c r="DT25" s="52">
        <v>0.39396399999999998</v>
      </c>
      <c r="DV25" s="48">
        <f t="shared" si="14"/>
        <v>6.9425067567000003</v>
      </c>
      <c r="DW25" s="48">
        <f t="shared" si="15"/>
        <v>22.869494953500002</v>
      </c>
      <c r="EA25" s="87">
        <f t="shared" si="16"/>
        <v>75.041855150596461</v>
      </c>
      <c r="EN25">
        <v>1824.5</v>
      </c>
    </row>
    <row r="26" spans="1:144" x14ac:dyDescent="0.25">
      <c r="A26" t="s">
        <v>657</v>
      </c>
      <c r="B26">
        <v>38.520000000000003</v>
      </c>
      <c r="C26">
        <v>31.27</v>
      </c>
      <c r="D26">
        <v>10.643000000000001</v>
      </c>
      <c r="E26">
        <f t="shared" si="17"/>
        <v>1.5722097857371284</v>
      </c>
      <c r="F26" s="1">
        <f t="shared" si="18"/>
        <v>49.163000000000004</v>
      </c>
      <c r="G26" s="1">
        <f t="shared" si="19"/>
        <v>31.27</v>
      </c>
      <c r="H26">
        <f t="shared" si="0"/>
        <v>0.20182186899620685</v>
      </c>
      <c r="I26" s="52">
        <f t="shared" si="1"/>
        <v>0.19606367837280314</v>
      </c>
      <c r="J26">
        <v>165.28</v>
      </c>
      <c r="K26">
        <v>211.33500000000001</v>
      </c>
      <c r="L26">
        <v>12.72</v>
      </c>
      <c r="M26">
        <v>27.46</v>
      </c>
      <c r="N26" s="52">
        <v>76.864999999999995</v>
      </c>
      <c r="O26">
        <v>38.728999999999999</v>
      </c>
      <c r="P26" s="52">
        <v>51.845999999999997</v>
      </c>
      <c r="Q26">
        <f t="shared" si="2"/>
        <v>126.551</v>
      </c>
      <c r="R26">
        <f t="shared" si="3"/>
        <v>159.489</v>
      </c>
      <c r="S26" s="1">
        <f t="shared" si="4"/>
        <v>243.596</v>
      </c>
      <c r="T26" s="1">
        <f t="shared" si="20"/>
        <v>159.489</v>
      </c>
      <c r="U26">
        <f t="shared" si="5"/>
        <v>0.13118423178415639</v>
      </c>
      <c r="V26" s="52">
        <f t="shared" si="6"/>
        <v>8.5889924066993376E-2</v>
      </c>
      <c r="W26" s="1">
        <f t="shared" si="7"/>
        <v>194.43299999999999</v>
      </c>
      <c r="X26" s="1">
        <f t="shared" si="8"/>
        <v>128.21899999999999</v>
      </c>
      <c r="Y26">
        <f t="shared" si="9"/>
        <v>0.10470838494264634</v>
      </c>
      <c r="Z26">
        <f t="shared" si="10"/>
        <v>6.9050029619257894E-2</v>
      </c>
      <c r="AB26">
        <v>30.242000000000001</v>
      </c>
      <c r="AD26">
        <f t="shared" si="11"/>
        <v>8.0643738323730698</v>
      </c>
      <c r="AG26" t="e">
        <f t="shared" si="12"/>
        <v>#DIV/0!</v>
      </c>
      <c r="AH26">
        <f t="shared" si="13"/>
        <v>4.3429230612165807E-3</v>
      </c>
      <c r="AP26" s="52">
        <v>1.106797</v>
      </c>
      <c r="AU26">
        <v>53433.440000000002</v>
      </c>
      <c r="AV26">
        <v>180440</v>
      </c>
      <c r="AW26">
        <v>126557</v>
      </c>
      <c r="AX26" s="52">
        <v>299.2</v>
      </c>
      <c r="AY26" s="48">
        <f t="shared" si="21"/>
        <v>42.298462566844918</v>
      </c>
      <c r="AZ26" s="48">
        <f t="shared" si="22"/>
        <v>17.858770053475936</v>
      </c>
      <c r="BA26" s="48">
        <f t="shared" si="23"/>
        <v>60.307486631016047</v>
      </c>
      <c r="BN26">
        <v>6503.57</v>
      </c>
      <c r="BW26">
        <v>10771</v>
      </c>
      <c r="BX26" s="52">
        <v>0.9788</v>
      </c>
      <c r="CF26">
        <v>5.27</v>
      </c>
      <c r="CP26" s="52">
        <v>5.5102000000000002</v>
      </c>
      <c r="DI26" s="52">
        <v>2.4952999999999999</v>
      </c>
      <c r="DN26">
        <v>5867.6</v>
      </c>
      <c r="DP26">
        <v>4481.1000000000004</v>
      </c>
      <c r="DQ26">
        <v>16918.5</v>
      </c>
      <c r="DR26">
        <f t="shared" si="24"/>
        <v>21399.599999999999</v>
      </c>
      <c r="DT26" s="52">
        <v>0.38846999999999998</v>
      </c>
      <c r="DV26" s="48">
        <f t="shared" si="14"/>
        <v>6.4942420772000009</v>
      </c>
      <c r="DW26" s="48">
        <f t="shared" si="15"/>
        <v>23.685013081199997</v>
      </c>
      <c r="EA26" s="87">
        <f t="shared" si="16"/>
        <v>83.992499712216045</v>
      </c>
      <c r="EN26">
        <v>1856.9</v>
      </c>
    </row>
    <row r="27" spans="1:144" x14ac:dyDescent="0.25">
      <c r="A27" t="s">
        <v>658</v>
      </c>
      <c r="B27">
        <v>41.56</v>
      </c>
      <c r="C27">
        <v>33.694000000000003</v>
      </c>
      <c r="D27">
        <v>10.885</v>
      </c>
      <c r="E27">
        <f t="shared" si="17"/>
        <v>1.5565085771947527</v>
      </c>
      <c r="F27" s="1">
        <f t="shared" si="18"/>
        <v>52.445</v>
      </c>
      <c r="G27" s="1">
        <f t="shared" si="19"/>
        <v>33.694000000000003</v>
      </c>
      <c r="H27">
        <f t="shared" si="0"/>
        <v>0.21391454023363571</v>
      </c>
      <c r="I27" s="52">
        <f t="shared" si="1"/>
        <v>0.19696491412671138</v>
      </c>
      <c r="J27">
        <v>163.97</v>
      </c>
      <c r="K27">
        <v>227.26599999999999</v>
      </c>
      <c r="L27">
        <v>12.46</v>
      </c>
      <c r="M27">
        <v>29.716000000000001</v>
      </c>
      <c r="N27" s="52">
        <v>77.266999999999996</v>
      </c>
      <c r="O27">
        <v>38.244999999999997</v>
      </c>
      <c r="P27" s="52">
        <v>56.2</v>
      </c>
      <c r="Q27">
        <f t="shared" si="2"/>
        <v>125.72499999999999</v>
      </c>
      <c r="R27">
        <f t="shared" si="3"/>
        <v>171.06599999999997</v>
      </c>
      <c r="S27" s="1">
        <f t="shared" si="4"/>
        <v>245.16800000000001</v>
      </c>
      <c r="T27" s="1">
        <f t="shared" si="20"/>
        <v>171.06599999999997</v>
      </c>
      <c r="U27">
        <f t="shared" si="5"/>
        <v>0.12968421052631579</v>
      </c>
      <c r="V27" s="52">
        <f t="shared" si="6"/>
        <v>9.0487172705633417E-2</v>
      </c>
      <c r="W27" s="1">
        <f t="shared" si="7"/>
        <v>192.72300000000001</v>
      </c>
      <c r="X27" s="1">
        <f t="shared" si="8"/>
        <v>137.37199999999996</v>
      </c>
      <c r="Y27">
        <f t="shared" si="9"/>
        <v>0.10194287225601693</v>
      </c>
      <c r="Z27">
        <f t="shared" si="10"/>
        <v>7.2664374504099419E-2</v>
      </c>
      <c r="AB27">
        <v>32.820999999999998</v>
      </c>
      <c r="AD27">
        <f t="shared" si="11"/>
        <v>8.7520935636636636</v>
      </c>
      <c r="AG27" t="e">
        <f t="shared" si="12"/>
        <v>#DIV/0!</v>
      </c>
      <c r="AH27">
        <f t="shared" si="13"/>
        <v>4.6295125964896395E-3</v>
      </c>
      <c r="AP27" s="52">
        <v>1.101653</v>
      </c>
      <c r="AU27">
        <v>52971.78</v>
      </c>
      <c r="AV27">
        <v>191298</v>
      </c>
      <c r="AW27">
        <v>131102</v>
      </c>
      <c r="AX27" s="52">
        <v>291.06</v>
      </c>
      <c r="AY27" s="48">
        <f t="shared" si="21"/>
        <v>45.042946471517901</v>
      </c>
      <c r="AZ27" s="48">
        <f t="shared" si="22"/>
        <v>18.199608328179757</v>
      </c>
      <c r="BA27" s="48">
        <f t="shared" si="23"/>
        <v>65.724592867450014</v>
      </c>
      <c r="BN27">
        <v>6690.14</v>
      </c>
      <c r="BW27">
        <v>11054</v>
      </c>
      <c r="BX27" s="52">
        <v>0.97729999999999995</v>
      </c>
      <c r="CF27">
        <v>5.5</v>
      </c>
      <c r="CP27" s="52">
        <v>5.5082000000000004</v>
      </c>
      <c r="DI27" s="52">
        <v>2.4784999999999999</v>
      </c>
      <c r="DN27">
        <v>4786.3999999999996</v>
      </c>
      <c r="DP27">
        <v>5690.3</v>
      </c>
      <c r="DQ27">
        <v>18270.5</v>
      </c>
      <c r="DR27">
        <f t="shared" si="24"/>
        <v>23960.799999999999</v>
      </c>
      <c r="DT27" s="52">
        <v>0.41042499999999998</v>
      </c>
      <c r="DV27" s="48">
        <f t="shared" si="14"/>
        <v>5.2729519191999996</v>
      </c>
      <c r="DW27" s="48">
        <f t="shared" si="15"/>
        <v>26.396487202399999</v>
      </c>
      <c r="EA27" s="87">
        <f t="shared" si="16"/>
        <v>92.121080069850009</v>
      </c>
      <c r="EN27">
        <v>1890.5</v>
      </c>
    </row>
    <row r="28" spans="1:144" x14ac:dyDescent="0.25">
      <c r="A28" t="s">
        <v>659</v>
      </c>
      <c r="B28">
        <v>40.75</v>
      </c>
      <c r="C28">
        <v>36.840000000000003</v>
      </c>
      <c r="D28">
        <v>11.25</v>
      </c>
      <c r="E28">
        <f t="shared" si="17"/>
        <v>1.4115092290988056</v>
      </c>
      <c r="F28" s="1">
        <f t="shared" si="18"/>
        <v>52</v>
      </c>
      <c r="G28" s="1">
        <f t="shared" si="19"/>
        <v>36.840000000000003</v>
      </c>
      <c r="H28">
        <f t="shared" si="0"/>
        <v>0.21595491525846067</v>
      </c>
      <c r="I28" s="52">
        <f t="shared" si="1"/>
        <v>0.20021195076220757</v>
      </c>
      <c r="J28">
        <v>161.58000000000001</v>
      </c>
      <c r="K28">
        <v>238.702</v>
      </c>
      <c r="L28">
        <v>10.89</v>
      </c>
      <c r="M28">
        <v>25.158000000000001</v>
      </c>
      <c r="N28" s="52">
        <v>81.733999999999995</v>
      </c>
      <c r="O28">
        <v>38.570999999999998</v>
      </c>
      <c r="P28" s="52">
        <v>54.697000000000003</v>
      </c>
      <c r="Q28">
        <f t="shared" si="2"/>
        <v>123.00900000000001</v>
      </c>
      <c r="R28">
        <f t="shared" si="3"/>
        <v>184.005</v>
      </c>
      <c r="S28" s="1">
        <f t="shared" si="4"/>
        <v>240.791</v>
      </c>
      <c r="T28" s="1">
        <f t="shared" si="20"/>
        <v>184.005</v>
      </c>
      <c r="U28">
        <f t="shared" si="5"/>
        <v>0.12422152290548906</v>
      </c>
      <c r="V28" s="52">
        <f t="shared" si="6"/>
        <v>9.4926227816756081E-2</v>
      </c>
      <c r="W28" s="1">
        <f t="shared" si="7"/>
        <v>188.791</v>
      </c>
      <c r="X28" s="1">
        <f t="shared" si="8"/>
        <v>147.16499999999999</v>
      </c>
      <c r="Y28">
        <f t="shared" si="9"/>
        <v>9.7395274453157238E-2</v>
      </c>
      <c r="Z28">
        <f t="shared" si="10"/>
        <v>7.5920862567065608E-2</v>
      </c>
      <c r="AB28">
        <v>34.704000000000001</v>
      </c>
      <c r="AD28">
        <f t="shared" si="11"/>
        <v>9.2542169657653268</v>
      </c>
      <c r="AG28" t="e">
        <f t="shared" si="12"/>
        <v>#DIV/0!</v>
      </c>
      <c r="AH28">
        <f t="shared" si="13"/>
        <v>4.7741523760654802E-3</v>
      </c>
      <c r="AP28" s="52">
        <v>1.1134900000000001</v>
      </c>
      <c r="AU28">
        <v>44002.66</v>
      </c>
      <c r="AV28">
        <v>217192</v>
      </c>
      <c r="AW28">
        <v>137952</v>
      </c>
      <c r="AX28" s="52">
        <v>293.57</v>
      </c>
      <c r="AY28" s="48">
        <f t="shared" si="21"/>
        <v>46.991177572640261</v>
      </c>
      <c r="AZ28" s="48">
        <f t="shared" si="22"/>
        <v>14.98881357086896</v>
      </c>
      <c r="BA28" s="48">
        <f t="shared" si="23"/>
        <v>73.983036413802509</v>
      </c>
      <c r="BN28">
        <v>6672.51</v>
      </c>
      <c r="BW28">
        <v>11272</v>
      </c>
      <c r="BX28" s="52">
        <v>0.99260000000000004</v>
      </c>
      <c r="CF28">
        <v>5.83</v>
      </c>
      <c r="CP28" s="52">
        <v>5.2659000000000002</v>
      </c>
      <c r="DI28" s="52">
        <v>2.4447999999999999</v>
      </c>
      <c r="DN28">
        <v>4299.7</v>
      </c>
      <c r="DP28">
        <v>5723.6</v>
      </c>
      <c r="DQ28">
        <v>19238.2</v>
      </c>
      <c r="DR28">
        <f t="shared" si="24"/>
        <v>24961.800000000003</v>
      </c>
      <c r="DT28" s="52">
        <v>0.42327999999999999</v>
      </c>
      <c r="DV28" s="48">
        <f t="shared" si="14"/>
        <v>4.7876729530000004</v>
      </c>
      <c r="DW28" s="48">
        <f t="shared" si="15"/>
        <v>27.794714682000006</v>
      </c>
      <c r="EA28" s="87">
        <f t="shared" si="16"/>
        <v>101.77775109580251</v>
      </c>
      <c r="EN28">
        <v>1938.4</v>
      </c>
    </row>
    <row r="29" spans="1:144" x14ac:dyDescent="0.25">
      <c r="A29" t="s">
        <v>660</v>
      </c>
      <c r="B29">
        <v>41.7</v>
      </c>
      <c r="C29">
        <v>40.314999999999998</v>
      </c>
      <c r="D29">
        <v>11.356</v>
      </c>
      <c r="E29">
        <f t="shared" si="17"/>
        <v>1.3160362148083842</v>
      </c>
      <c r="F29" s="1">
        <f t="shared" si="18"/>
        <v>53.056000000000004</v>
      </c>
      <c r="G29" s="1">
        <f t="shared" si="19"/>
        <v>40.314999999999998</v>
      </c>
      <c r="H29">
        <f t="shared" si="0"/>
        <v>0.21910929033963264</v>
      </c>
      <c r="I29" s="52">
        <f t="shared" si="1"/>
        <v>0.20518210134158507</v>
      </c>
      <c r="J29">
        <v>160.44999999999999</v>
      </c>
      <c r="K29">
        <v>252.98599999999999</v>
      </c>
      <c r="L29">
        <v>12.74</v>
      </c>
      <c r="M29">
        <v>26.882999999999999</v>
      </c>
      <c r="N29" s="52">
        <v>81.241</v>
      </c>
      <c r="O29">
        <v>39.17</v>
      </c>
      <c r="P29" s="52">
        <v>56.502000000000002</v>
      </c>
      <c r="Q29">
        <f t="shared" si="2"/>
        <v>121.27999999999999</v>
      </c>
      <c r="R29">
        <f t="shared" si="3"/>
        <v>196.48399999999998</v>
      </c>
      <c r="S29" s="1">
        <f t="shared" si="4"/>
        <v>242.14400000000001</v>
      </c>
      <c r="T29" s="1">
        <f t="shared" si="20"/>
        <v>196.48399999999998</v>
      </c>
      <c r="U29">
        <f t="shared" si="5"/>
        <v>0.12152772898368884</v>
      </c>
      <c r="V29" s="52">
        <f t="shared" si="6"/>
        <v>9.8611794228356323E-2</v>
      </c>
      <c r="W29" s="1">
        <f t="shared" si="7"/>
        <v>189.08799999999999</v>
      </c>
      <c r="X29" s="1">
        <f t="shared" si="8"/>
        <v>156.16899999999998</v>
      </c>
      <c r="Y29">
        <f t="shared" si="9"/>
        <v>9.4899874529485562E-2</v>
      </c>
      <c r="Z29">
        <f t="shared" si="10"/>
        <v>7.8378419071518185E-2</v>
      </c>
      <c r="AB29">
        <v>35.259</v>
      </c>
      <c r="AD29">
        <f t="shared" si="11"/>
        <v>9.4022140386099498</v>
      </c>
      <c r="AG29" t="e">
        <f t="shared" si="12"/>
        <v>#DIV/0!</v>
      </c>
      <c r="AH29">
        <f t="shared" si="13"/>
        <v>4.7188025287879295E-3</v>
      </c>
      <c r="AP29" s="52">
        <v>1.1195600000000001</v>
      </c>
      <c r="AU29">
        <v>52890.36</v>
      </c>
      <c r="AV29">
        <v>229256</v>
      </c>
      <c r="AW29">
        <v>139096</v>
      </c>
      <c r="AX29" s="52">
        <v>285.57</v>
      </c>
      <c r="AY29" s="48">
        <f t="shared" si="21"/>
        <v>48.708197639808105</v>
      </c>
      <c r="AZ29" s="48">
        <f t="shared" si="22"/>
        <v>18.520979094442694</v>
      </c>
      <c r="BA29" s="48">
        <f t="shared" si="23"/>
        <v>80.280141471443088</v>
      </c>
      <c r="BN29">
        <v>6901.14</v>
      </c>
      <c r="BW29">
        <v>11530</v>
      </c>
      <c r="BX29" s="52">
        <v>1.0302</v>
      </c>
      <c r="CF29">
        <v>6.45</v>
      </c>
      <c r="CP29" s="52">
        <v>5.2702999999999998</v>
      </c>
      <c r="DI29" s="52">
        <v>2.5198</v>
      </c>
      <c r="DN29">
        <v>4139.6000000000004</v>
      </c>
      <c r="DP29">
        <v>6604.1</v>
      </c>
      <c r="DQ29">
        <v>19748.8</v>
      </c>
      <c r="DR29">
        <f t="shared" si="24"/>
        <v>26352.9</v>
      </c>
      <c r="DT29" s="52">
        <v>0.41863800000000001</v>
      </c>
      <c r="DV29" s="48">
        <f t="shared" si="14"/>
        <v>4.6345305760000013</v>
      </c>
      <c r="DW29" s="48">
        <f t="shared" si="15"/>
        <v>29.503652724000002</v>
      </c>
      <c r="EA29" s="87">
        <f t="shared" si="16"/>
        <v>109.78379419544309</v>
      </c>
      <c r="EN29">
        <v>1992.5</v>
      </c>
    </row>
    <row r="30" spans="1:144" x14ac:dyDescent="0.25">
      <c r="A30" t="s">
        <v>661</v>
      </c>
      <c r="B30">
        <v>44.59</v>
      </c>
      <c r="C30">
        <v>43.512999999999998</v>
      </c>
      <c r="D30">
        <v>11.848000000000001</v>
      </c>
      <c r="E30">
        <f t="shared" si="17"/>
        <v>1.2970376669041437</v>
      </c>
      <c r="F30" s="1">
        <f t="shared" si="18"/>
        <v>56.438000000000002</v>
      </c>
      <c r="G30" s="1">
        <f t="shared" si="19"/>
        <v>43.512999999999998</v>
      </c>
      <c r="H30">
        <f t="shared" si="0"/>
        <v>0.23553125782488943</v>
      </c>
      <c r="I30" s="52">
        <f t="shared" si="1"/>
        <v>0.21686668926058092</v>
      </c>
      <c r="J30">
        <v>158.66999999999999</v>
      </c>
      <c r="K30">
        <v>257.98</v>
      </c>
      <c r="L30">
        <v>13.29</v>
      </c>
      <c r="M30">
        <v>24.562000000000001</v>
      </c>
      <c r="N30" s="52">
        <v>83.924999999999997</v>
      </c>
      <c r="O30">
        <v>40.826999999999998</v>
      </c>
      <c r="P30" s="52">
        <v>57.335999999999999</v>
      </c>
      <c r="Q30">
        <f t="shared" si="2"/>
        <v>117.84299999999999</v>
      </c>
      <c r="R30">
        <f t="shared" si="3"/>
        <v>200.64400000000001</v>
      </c>
      <c r="S30" s="1">
        <f t="shared" si="4"/>
        <v>239.61999999999998</v>
      </c>
      <c r="T30" s="1">
        <f t="shared" si="20"/>
        <v>200.64400000000001</v>
      </c>
      <c r="U30">
        <f t="shared" si="5"/>
        <v>0.11630909620425202</v>
      </c>
      <c r="V30" s="52">
        <f t="shared" si="6"/>
        <v>9.739054460731969E-2</v>
      </c>
      <c r="W30" s="1">
        <f t="shared" si="7"/>
        <v>183.18199999999996</v>
      </c>
      <c r="X30" s="1">
        <f t="shared" si="8"/>
        <v>157.131</v>
      </c>
      <c r="Y30">
        <f t="shared" si="9"/>
        <v>8.8914668478788456E-2</v>
      </c>
      <c r="Z30">
        <f t="shared" si="10"/>
        <v>7.6269779633045348E-2</v>
      </c>
      <c r="AB30">
        <v>36.926000000000002</v>
      </c>
      <c r="AD30">
        <f t="shared" si="11"/>
        <v>9.8467385799288412</v>
      </c>
      <c r="AG30" t="e">
        <f t="shared" si="12"/>
        <v>#DIV/0!</v>
      </c>
      <c r="AH30">
        <f t="shared" si="13"/>
        <v>4.7795061547077191E-3</v>
      </c>
      <c r="AP30" s="52">
        <v>1.128123</v>
      </c>
      <c r="AU30">
        <v>69615.94</v>
      </c>
      <c r="AV30">
        <v>256300</v>
      </c>
      <c r="AW30">
        <v>138321</v>
      </c>
      <c r="AX30" s="52">
        <v>275.24</v>
      </c>
      <c r="AY30" s="48">
        <f t="shared" si="21"/>
        <v>50.254686818776335</v>
      </c>
      <c r="AZ30" s="48">
        <f t="shared" si="22"/>
        <v>25.292813544542945</v>
      </c>
      <c r="BA30" s="48">
        <f t="shared" si="23"/>
        <v>93.118732742333961</v>
      </c>
      <c r="BN30">
        <v>7212.95</v>
      </c>
      <c r="BW30">
        <v>11859</v>
      </c>
      <c r="BX30" s="52">
        <v>1.0523</v>
      </c>
      <c r="CF30">
        <v>6.57</v>
      </c>
      <c r="CP30" s="52">
        <v>5.2807000000000004</v>
      </c>
      <c r="DI30" s="52">
        <v>2.5114000000000001</v>
      </c>
      <c r="DN30">
        <v>3589</v>
      </c>
      <c r="DP30">
        <v>7673.9</v>
      </c>
      <c r="DQ30">
        <v>19886.599999999999</v>
      </c>
      <c r="DR30">
        <f t="shared" si="24"/>
        <v>27560.5</v>
      </c>
      <c r="DT30" s="52">
        <v>0.42771599999999999</v>
      </c>
      <c r="DV30" s="48">
        <f t="shared" si="14"/>
        <v>4.0488334469999998</v>
      </c>
      <c r="DW30" s="48">
        <f t="shared" si="15"/>
        <v>31.0916339415</v>
      </c>
      <c r="EA30" s="87">
        <f t="shared" si="16"/>
        <v>124.21036668383397</v>
      </c>
      <c r="EN30">
        <v>2060.1999999999998</v>
      </c>
    </row>
    <row r="31" spans="1:144" x14ac:dyDescent="0.25">
      <c r="A31" t="s">
        <v>662</v>
      </c>
      <c r="B31">
        <v>44.79</v>
      </c>
      <c r="C31">
        <v>52.616999999999997</v>
      </c>
      <c r="D31">
        <v>12.157</v>
      </c>
      <c r="E31">
        <f t="shared" si="17"/>
        <v>1.082292795104244</v>
      </c>
      <c r="F31" s="1">
        <f t="shared" si="18"/>
        <v>56.947000000000003</v>
      </c>
      <c r="G31" s="1">
        <f t="shared" si="19"/>
        <v>52.616999999999997</v>
      </c>
      <c r="H31">
        <f t="shared" si="0"/>
        <v>0.24087625203031945</v>
      </c>
      <c r="I31" s="52">
        <f t="shared" si="1"/>
        <v>0.24474958485089521</v>
      </c>
      <c r="J31">
        <v>158.38999999999999</v>
      </c>
      <c r="K31">
        <v>273.33999999999997</v>
      </c>
      <c r="L31">
        <v>11.64</v>
      </c>
      <c r="M31">
        <v>23.952999999999999</v>
      </c>
      <c r="N31" s="52">
        <v>86.480999999999995</v>
      </c>
      <c r="O31">
        <v>44.048000000000002</v>
      </c>
      <c r="P31" s="52">
        <v>58.356999999999999</v>
      </c>
      <c r="Q31">
        <f t="shared" si="2"/>
        <v>114.34199999999998</v>
      </c>
      <c r="R31">
        <f t="shared" si="3"/>
        <v>214.98299999999998</v>
      </c>
      <c r="S31" s="1">
        <f t="shared" si="4"/>
        <v>236.416</v>
      </c>
      <c r="T31" s="1">
        <f t="shared" si="20"/>
        <v>214.98299999999998</v>
      </c>
      <c r="U31">
        <f t="shared" si="5"/>
        <v>0.11139087825103655</v>
      </c>
      <c r="V31" s="52">
        <f t="shared" si="6"/>
        <v>0.10129240482472671</v>
      </c>
      <c r="W31" s="1">
        <f t="shared" si="7"/>
        <v>179.46899999999999</v>
      </c>
      <c r="X31" s="1">
        <f t="shared" si="8"/>
        <v>162.36599999999999</v>
      </c>
      <c r="Y31">
        <f t="shared" si="9"/>
        <v>8.4559460987561244E-2</v>
      </c>
      <c r="Z31">
        <f t="shared" si="10"/>
        <v>7.6501130795326042E-2</v>
      </c>
      <c r="AB31">
        <v>38.805999999999997</v>
      </c>
      <c r="AD31">
        <f t="shared" si="11"/>
        <v>10.348061997852964</v>
      </c>
      <c r="AG31" t="e">
        <f t="shared" si="12"/>
        <v>#DIV/0!</v>
      </c>
      <c r="AH31">
        <f t="shared" si="13"/>
        <v>4.8756417253359233E-3</v>
      </c>
      <c r="AP31" s="52">
        <v>1.1434200000000001</v>
      </c>
      <c r="AU31">
        <v>60691.82</v>
      </c>
      <c r="AV31">
        <v>280186</v>
      </c>
      <c r="AW31">
        <v>143502</v>
      </c>
      <c r="AX31" s="52">
        <v>266.17</v>
      </c>
      <c r="AY31" s="48">
        <f t="shared" si="21"/>
        <v>53.913664199571699</v>
      </c>
      <c r="AZ31" s="48">
        <f t="shared" si="22"/>
        <v>22.801901040688282</v>
      </c>
      <c r="BA31" s="48">
        <f t="shared" si="23"/>
        <v>105.26580756659277</v>
      </c>
      <c r="BN31">
        <v>7365.82</v>
      </c>
      <c r="BW31">
        <v>12145</v>
      </c>
      <c r="BX31" s="52">
        <v>1.0697000000000001</v>
      </c>
      <c r="CF31">
        <v>6.27</v>
      </c>
      <c r="CP31" s="52">
        <v>5.3480999999999996</v>
      </c>
      <c r="DI31" s="52">
        <v>2.3980999999999999</v>
      </c>
      <c r="DN31">
        <v>3313</v>
      </c>
      <c r="DP31">
        <v>8736.2000000000007</v>
      </c>
      <c r="DQ31">
        <v>20666.599999999999</v>
      </c>
      <c r="DR31">
        <f t="shared" si="24"/>
        <v>29402.799999999999</v>
      </c>
      <c r="DT31" s="52">
        <v>0.433388</v>
      </c>
      <c r="DV31" s="48">
        <f t="shared" si="14"/>
        <v>3.7881504600000002</v>
      </c>
      <c r="DW31" s="48">
        <f t="shared" si="15"/>
        <v>33.619749576000004</v>
      </c>
      <c r="EA31" s="87">
        <f t="shared" si="16"/>
        <v>138.88555714259277</v>
      </c>
      <c r="EN31">
        <v>2122.4</v>
      </c>
    </row>
    <row r="32" spans="1:144" x14ac:dyDescent="0.25">
      <c r="A32" t="s">
        <v>663</v>
      </c>
      <c r="B32">
        <v>48.51</v>
      </c>
      <c r="C32">
        <v>59.749000000000002</v>
      </c>
      <c r="D32">
        <v>12.701000000000001</v>
      </c>
      <c r="E32">
        <f t="shared" si="17"/>
        <v>1.0244690287703559</v>
      </c>
      <c r="F32" s="1">
        <f t="shared" si="18"/>
        <v>61.210999999999999</v>
      </c>
      <c r="G32" s="1">
        <f t="shared" si="19"/>
        <v>59.749000000000002</v>
      </c>
      <c r="H32">
        <f t="shared" si="0"/>
        <v>0.24792019376422653</v>
      </c>
      <c r="I32" s="52">
        <f t="shared" si="1"/>
        <v>0.2650833862030107</v>
      </c>
      <c r="J32">
        <v>159.30000000000001</v>
      </c>
      <c r="K32">
        <v>284.75400000000002</v>
      </c>
      <c r="L32">
        <v>12.4</v>
      </c>
      <c r="M32">
        <v>26.87</v>
      </c>
      <c r="N32" s="52">
        <v>89.888999999999996</v>
      </c>
      <c r="O32">
        <v>41.561</v>
      </c>
      <c r="P32" s="52">
        <v>59.356999999999999</v>
      </c>
      <c r="Q32">
        <f t="shared" si="2"/>
        <v>117.739</v>
      </c>
      <c r="R32">
        <f t="shared" si="3"/>
        <v>225.39700000000002</v>
      </c>
      <c r="S32" s="1">
        <f t="shared" si="4"/>
        <v>246.898</v>
      </c>
      <c r="T32" s="1">
        <f t="shared" si="20"/>
        <v>225.39700000000002</v>
      </c>
      <c r="U32">
        <f t="shared" si="5"/>
        <v>0.11384608290681054</v>
      </c>
      <c r="V32" s="52">
        <f t="shared" si="6"/>
        <v>0.10393184857287778</v>
      </c>
      <c r="W32" s="1">
        <f t="shared" si="7"/>
        <v>185.68700000000001</v>
      </c>
      <c r="X32" s="1">
        <f t="shared" si="8"/>
        <v>165.64800000000002</v>
      </c>
      <c r="Y32">
        <f t="shared" si="9"/>
        <v>8.5621339973255883E-2</v>
      </c>
      <c r="Z32">
        <f t="shared" si="10"/>
        <v>7.6381242218840795E-2</v>
      </c>
      <c r="AB32">
        <v>39.329000000000001</v>
      </c>
      <c r="AD32">
        <f t="shared" si="11"/>
        <v>10.487525906137176</v>
      </c>
      <c r="AG32" t="e">
        <f t="shared" si="12"/>
        <v>#DIV/0!</v>
      </c>
      <c r="AH32">
        <f t="shared" si="13"/>
        <v>4.835858305038584E-3</v>
      </c>
      <c r="AP32" s="52">
        <v>1.173627</v>
      </c>
      <c r="AU32">
        <v>64968.4</v>
      </c>
      <c r="AV32">
        <v>303505</v>
      </c>
      <c r="AW32">
        <v>146703</v>
      </c>
      <c r="AX32" s="52">
        <v>247.06</v>
      </c>
      <c r="AY32" s="48">
        <f t="shared" si="21"/>
        <v>59.379502954747828</v>
      </c>
      <c r="AZ32" s="48">
        <f t="shared" si="22"/>
        <v>26.296608111389947</v>
      </c>
      <c r="BA32" s="48">
        <f t="shared" si="23"/>
        <v>122.84667692058608</v>
      </c>
      <c r="BN32">
        <v>7800.22</v>
      </c>
      <c r="BW32">
        <v>12499</v>
      </c>
      <c r="BX32" s="52">
        <v>1.1020000000000001</v>
      </c>
      <c r="CF32">
        <v>6.2</v>
      </c>
      <c r="CP32" s="52">
        <v>5.3948999999999998</v>
      </c>
      <c r="DI32" s="52">
        <v>2.1846000000000001</v>
      </c>
      <c r="DN32">
        <v>4373.5</v>
      </c>
      <c r="DP32">
        <v>10228.4</v>
      </c>
      <c r="DQ32">
        <v>21240.1</v>
      </c>
      <c r="DR32">
        <f t="shared" si="24"/>
        <v>31468.5</v>
      </c>
      <c r="DT32" s="52">
        <v>0.47505900000000001</v>
      </c>
      <c r="DV32" s="48">
        <f t="shared" si="14"/>
        <v>5.1328576844999994</v>
      </c>
      <c r="DW32" s="48">
        <f t="shared" si="15"/>
        <v>36.932281249499994</v>
      </c>
      <c r="EA32" s="87">
        <f t="shared" si="16"/>
        <v>159.77895817008607</v>
      </c>
      <c r="EN32">
        <v>2168.6999999999998</v>
      </c>
    </row>
    <row r="33" spans="1:144" x14ac:dyDescent="0.25">
      <c r="A33" t="s">
        <v>664</v>
      </c>
      <c r="B33">
        <v>59.25</v>
      </c>
      <c r="C33">
        <v>61.4</v>
      </c>
      <c r="D33">
        <v>12.978</v>
      </c>
      <c r="E33">
        <f t="shared" si="17"/>
        <v>1.1763517915309445</v>
      </c>
      <c r="F33" s="1">
        <f t="shared" si="18"/>
        <v>72.227999999999994</v>
      </c>
      <c r="G33" s="1">
        <f t="shared" si="19"/>
        <v>61.4</v>
      </c>
      <c r="H33">
        <f t="shared" si="0"/>
        <v>0.28433421907292589</v>
      </c>
      <c r="I33" s="52">
        <f t="shared" si="1"/>
        <v>0.262150057425379</v>
      </c>
      <c r="J33">
        <v>161.37</v>
      </c>
      <c r="K33">
        <v>295.74900000000002</v>
      </c>
      <c r="L33">
        <v>12.35</v>
      </c>
      <c r="M33">
        <v>27.9</v>
      </c>
      <c r="N33" s="52">
        <v>90.763000000000005</v>
      </c>
      <c r="O33">
        <v>38.357999999999997</v>
      </c>
      <c r="P33" s="52">
        <v>61.531999999999996</v>
      </c>
      <c r="Q33">
        <f t="shared" si="2"/>
        <v>123.012</v>
      </c>
      <c r="R33">
        <f t="shared" si="3"/>
        <v>234.21700000000004</v>
      </c>
      <c r="S33" s="1">
        <f t="shared" si="4"/>
        <v>254.02500000000001</v>
      </c>
      <c r="T33" s="1">
        <f t="shared" si="20"/>
        <v>234.21700000000004</v>
      </c>
      <c r="U33">
        <f t="shared" si="5"/>
        <v>0.11501109249784942</v>
      </c>
      <c r="V33" s="52">
        <f t="shared" si="6"/>
        <v>0.10604292117535205</v>
      </c>
      <c r="W33" s="1">
        <f t="shared" si="7"/>
        <v>181.79700000000003</v>
      </c>
      <c r="X33" s="1">
        <f t="shared" si="8"/>
        <v>172.81700000000004</v>
      </c>
      <c r="Y33">
        <f t="shared" si="9"/>
        <v>8.2309503327749375E-2</v>
      </c>
      <c r="Z33">
        <f t="shared" si="10"/>
        <v>7.8243763299678568E-2</v>
      </c>
      <c r="AB33">
        <v>40.667000000000002</v>
      </c>
      <c r="AD33">
        <f t="shared" si="11"/>
        <v>10.844318849319345</v>
      </c>
      <c r="AG33" t="e">
        <f t="shared" si="12"/>
        <v>#DIV/0!</v>
      </c>
      <c r="AH33">
        <f t="shared" si="13"/>
        <v>4.9098197352829024E-3</v>
      </c>
      <c r="AP33" s="52">
        <v>1.2375499999999999</v>
      </c>
      <c r="AU33">
        <v>78756.56</v>
      </c>
      <c r="AV33">
        <v>327867</v>
      </c>
      <c r="AW33">
        <v>149309</v>
      </c>
      <c r="AX33" s="52">
        <v>237.64</v>
      </c>
      <c r="AY33" s="48">
        <f t="shared" si="21"/>
        <v>62.829910789429391</v>
      </c>
      <c r="AZ33" s="48">
        <f t="shared" si="22"/>
        <v>33.141121023396735</v>
      </c>
      <c r="BA33" s="48">
        <f t="shared" si="23"/>
        <v>137.96793469112944</v>
      </c>
      <c r="BN33">
        <v>8158.98</v>
      </c>
      <c r="BW33">
        <v>12892</v>
      </c>
      <c r="BX33" s="52">
        <v>1.1135999999999999</v>
      </c>
      <c r="CF33">
        <v>6.02</v>
      </c>
      <c r="CP33" s="52">
        <v>5.2466999999999997</v>
      </c>
      <c r="DI33" s="52">
        <v>1.9293</v>
      </c>
      <c r="DN33">
        <v>4515.7</v>
      </c>
      <c r="DP33">
        <v>10928.7</v>
      </c>
      <c r="DQ33">
        <v>21975.1</v>
      </c>
      <c r="DR33">
        <f t="shared" si="24"/>
        <v>32903.800000000003</v>
      </c>
      <c r="DT33" s="52">
        <v>0.494315</v>
      </c>
      <c r="DV33" s="48">
        <f t="shared" si="14"/>
        <v>5.5884045349999996</v>
      </c>
      <c r="DW33" s="48">
        <f t="shared" si="15"/>
        <v>40.720097690000003</v>
      </c>
      <c r="EA33" s="87">
        <f t="shared" si="16"/>
        <v>178.68803238112946</v>
      </c>
      <c r="EN33">
        <v>2208.6999999999998</v>
      </c>
    </row>
    <row r="34" spans="1:144" x14ac:dyDescent="0.25">
      <c r="A34" t="s">
        <v>665</v>
      </c>
      <c r="B34">
        <v>57.75</v>
      </c>
      <c r="C34">
        <v>60.32</v>
      </c>
      <c r="D34">
        <v>13.539</v>
      </c>
      <c r="E34">
        <f t="shared" si="17"/>
        <v>1.1818468169761274</v>
      </c>
      <c r="F34" s="1">
        <f t="shared" si="18"/>
        <v>71.289000000000001</v>
      </c>
      <c r="G34" s="1">
        <f t="shared" si="19"/>
        <v>60.32</v>
      </c>
      <c r="H34">
        <f t="shared" si="0"/>
        <v>0.28086107247964132</v>
      </c>
      <c r="I34" s="52">
        <f t="shared" si="1"/>
        <v>0.2524715592797529</v>
      </c>
      <c r="J34">
        <v>163.31</v>
      </c>
      <c r="K34">
        <v>302.697</v>
      </c>
      <c r="L34">
        <v>12.29</v>
      </c>
      <c r="M34">
        <v>27.92</v>
      </c>
      <c r="N34" s="52">
        <v>94.382999999999996</v>
      </c>
      <c r="O34">
        <v>44.08</v>
      </c>
      <c r="P34" s="52">
        <v>63.779000000000003</v>
      </c>
      <c r="Q34">
        <f t="shared" si="2"/>
        <v>119.23</v>
      </c>
      <c r="R34">
        <f t="shared" si="3"/>
        <v>238.91800000000001</v>
      </c>
      <c r="S34" s="1">
        <f t="shared" si="4"/>
        <v>253.82300000000001</v>
      </c>
      <c r="T34" s="1">
        <f t="shared" si="20"/>
        <v>238.91800000000001</v>
      </c>
      <c r="U34">
        <f t="shared" si="5"/>
        <v>0.10862920482752718</v>
      </c>
      <c r="V34" s="52">
        <f t="shared" si="6"/>
        <v>0.10225027818197381</v>
      </c>
      <c r="W34" s="1">
        <f t="shared" si="7"/>
        <v>182.53399999999999</v>
      </c>
      <c r="X34" s="1">
        <f t="shared" si="8"/>
        <v>178.59800000000001</v>
      </c>
      <c r="Y34">
        <f t="shared" si="9"/>
        <v>7.8119489857057259E-2</v>
      </c>
      <c r="Z34">
        <f t="shared" si="10"/>
        <v>7.6434991012582387E-2</v>
      </c>
      <c r="AB34">
        <v>41.844000000000001</v>
      </c>
      <c r="AD34">
        <f t="shared" si="11"/>
        <v>11.158179308306948</v>
      </c>
      <c r="AG34" t="e">
        <f t="shared" si="12"/>
        <v>#DIV/0!</v>
      </c>
      <c r="AH34">
        <f t="shared" si="13"/>
        <v>4.7753912985992247E-3</v>
      </c>
      <c r="AP34" s="52">
        <v>1.23587</v>
      </c>
      <c r="AU34">
        <v>93937.91</v>
      </c>
      <c r="AV34">
        <v>366030</v>
      </c>
      <c r="AW34">
        <v>151122</v>
      </c>
      <c r="AX34" s="52">
        <v>220.81</v>
      </c>
      <c r="AY34" s="48">
        <f t="shared" si="21"/>
        <v>68.439835152393456</v>
      </c>
      <c r="AZ34" s="48">
        <f t="shared" si="22"/>
        <v>42.542416557221138</v>
      </c>
      <c r="BA34" s="48">
        <f t="shared" si="23"/>
        <v>165.7669489606449</v>
      </c>
      <c r="BN34">
        <v>8297.09</v>
      </c>
      <c r="BW34">
        <v>13223</v>
      </c>
      <c r="BX34" s="52">
        <v>1.1269</v>
      </c>
      <c r="CF34">
        <v>6.04</v>
      </c>
      <c r="CP34" s="52">
        <v>5.4055</v>
      </c>
      <c r="DI34" s="52">
        <v>1.9161999999999999</v>
      </c>
      <c r="DN34">
        <v>5300.2</v>
      </c>
      <c r="DP34">
        <v>11603.5</v>
      </c>
      <c r="DQ34">
        <v>21727.9</v>
      </c>
      <c r="DR34">
        <f t="shared" si="24"/>
        <v>33331.4</v>
      </c>
      <c r="DT34" s="52">
        <v>0.48185800000000001</v>
      </c>
      <c r="DV34" s="48">
        <f t="shared" si="14"/>
        <v>6.5503581740000003</v>
      </c>
      <c r="DW34" s="48">
        <f t="shared" si="15"/>
        <v>41.193277318</v>
      </c>
      <c r="EA34" s="87">
        <f t="shared" si="16"/>
        <v>206.96022627864488</v>
      </c>
      <c r="EN34">
        <v>2336.6</v>
      </c>
    </row>
    <row r="35" spans="1:144" x14ac:dyDescent="0.25">
      <c r="A35" t="s">
        <v>666</v>
      </c>
      <c r="B35">
        <v>58.42</v>
      </c>
      <c r="C35">
        <v>62.756999999999998</v>
      </c>
      <c r="D35">
        <v>14.047000000000001</v>
      </c>
      <c r="E35">
        <f t="shared" si="17"/>
        <v>1.1547237758337716</v>
      </c>
      <c r="F35" s="1">
        <f t="shared" si="18"/>
        <v>72.466999999999999</v>
      </c>
      <c r="G35" s="1">
        <f t="shared" si="19"/>
        <v>62.756999999999998</v>
      </c>
      <c r="H35">
        <f t="shared" si="0"/>
        <v>0.28872925183077941</v>
      </c>
      <c r="I35" s="52">
        <f t="shared" si="1"/>
        <v>0.25331697216044174</v>
      </c>
      <c r="J35">
        <v>163.63999999999999</v>
      </c>
      <c r="K35">
        <v>313.21699999999998</v>
      </c>
      <c r="L35">
        <v>12.55</v>
      </c>
      <c r="M35">
        <v>26.83</v>
      </c>
      <c r="N35" s="52">
        <v>95.516999999999996</v>
      </c>
      <c r="O35">
        <v>47.551000000000002</v>
      </c>
      <c r="P35" s="52">
        <v>65.475999999999999</v>
      </c>
      <c r="Q35">
        <f t="shared" si="2"/>
        <v>116.08899999999998</v>
      </c>
      <c r="R35">
        <f t="shared" si="3"/>
        <v>247.74099999999999</v>
      </c>
      <c r="S35" s="1">
        <f t="shared" si="4"/>
        <v>250.98599999999999</v>
      </c>
      <c r="T35" s="1">
        <f t="shared" si="20"/>
        <v>247.74099999999999</v>
      </c>
      <c r="U35">
        <f t="shared" si="5"/>
        <v>0.10462545333277752</v>
      </c>
      <c r="V35" s="52">
        <f t="shared" si="6"/>
        <v>0.10327275001042144</v>
      </c>
      <c r="W35" s="1">
        <f t="shared" si="7"/>
        <v>178.51900000000001</v>
      </c>
      <c r="X35" s="1">
        <f t="shared" si="8"/>
        <v>184.98399999999998</v>
      </c>
      <c r="Y35">
        <f t="shared" si="9"/>
        <v>7.4417024469548537E-2</v>
      </c>
      <c r="Z35">
        <f t="shared" si="10"/>
        <v>7.7112009671099241E-2</v>
      </c>
      <c r="AB35">
        <v>42.326000000000001</v>
      </c>
      <c r="AD35">
        <f t="shared" si="11"/>
        <v>11.286710099498134</v>
      </c>
      <c r="AG35" t="e">
        <f t="shared" si="12"/>
        <v>#DIV/0!</v>
      </c>
      <c r="AH35">
        <f t="shared" si="13"/>
        <v>4.7049523112668865E-3</v>
      </c>
      <c r="AP35" s="52">
        <v>1.2811969999999999</v>
      </c>
      <c r="AU35">
        <v>100347.12</v>
      </c>
      <c r="AV35">
        <v>390840</v>
      </c>
      <c r="AW35">
        <v>155965</v>
      </c>
      <c r="AX35" s="52">
        <v>192.84</v>
      </c>
      <c r="AY35" s="48">
        <f t="shared" si="21"/>
        <v>80.877929890064294</v>
      </c>
      <c r="AZ35" s="48">
        <f t="shared" si="22"/>
        <v>52.036465463596755</v>
      </c>
      <c r="BA35" s="48">
        <f t="shared" si="23"/>
        <v>202.67579340385811</v>
      </c>
      <c r="BN35">
        <v>8580.93</v>
      </c>
      <c r="BW35">
        <v>13636</v>
      </c>
      <c r="BX35" s="52">
        <v>1.1437999999999999</v>
      </c>
      <c r="CF35">
        <v>6.17</v>
      </c>
      <c r="CP35" s="52">
        <v>5.2870999999999997</v>
      </c>
      <c r="DI35" s="52">
        <v>1.6785000000000001</v>
      </c>
      <c r="DN35">
        <v>5616.1</v>
      </c>
      <c r="DP35">
        <v>13111.4</v>
      </c>
      <c r="DQ35">
        <v>22196.3</v>
      </c>
      <c r="DR35">
        <f t="shared" si="24"/>
        <v>35307.699999999997</v>
      </c>
      <c r="DT35" s="52">
        <v>0.51583599999999996</v>
      </c>
      <c r="DV35" s="48">
        <f t="shared" si="14"/>
        <v>7.1953304717000002</v>
      </c>
      <c r="DW35" s="48">
        <f t="shared" si="15"/>
        <v>45.236119316899995</v>
      </c>
      <c r="EA35" s="87">
        <f t="shared" si="16"/>
        <v>247.9119127207581</v>
      </c>
      <c r="EN35">
        <v>2398.9</v>
      </c>
    </row>
    <row r="36" spans="1:144" x14ac:dyDescent="0.25">
      <c r="A36" t="s">
        <v>667</v>
      </c>
      <c r="B36">
        <v>67.39</v>
      </c>
      <c r="C36">
        <v>64.7</v>
      </c>
      <c r="D36">
        <v>14.94</v>
      </c>
      <c r="E36">
        <f t="shared" si="17"/>
        <v>1.2724884080370942</v>
      </c>
      <c r="F36" s="1">
        <f t="shared" si="18"/>
        <v>82.33</v>
      </c>
      <c r="G36" s="1">
        <f t="shared" si="19"/>
        <v>64.7</v>
      </c>
      <c r="H36">
        <f t="shared" si="0"/>
        <v>0.31410836032612632</v>
      </c>
      <c r="I36" s="52">
        <f t="shared" si="1"/>
        <v>0.25991033695949095</v>
      </c>
      <c r="J36">
        <v>160.15</v>
      </c>
      <c r="K36">
        <v>316.25200000000001</v>
      </c>
      <c r="L36">
        <v>13.73</v>
      </c>
      <c r="M36">
        <v>31.222999999999999</v>
      </c>
      <c r="N36" s="52">
        <v>99.162000000000006</v>
      </c>
      <c r="O36">
        <v>42.158000000000001</v>
      </c>
      <c r="P36" s="52">
        <v>67.319999999999993</v>
      </c>
      <c r="Q36">
        <f t="shared" si="2"/>
        <v>117.992</v>
      </c>
      <c r="R36">
        <f t="shared" si="3"/>
        <v>248.93200000000002</v>
      </c>
      <c r="S36" s="1">
        <f t="shared" si="4"/>
        <v>262.10700000000003</v>
      </c>
      <c r="T36" s="1">
        <f t="shared" si="20"/>
        <v>248.93200000000002</v>
      </c>
      <c r="U36">
        <f t="shared" si="5"/>
        <v>0.10559463379260335</v>
      </c>
      <c r="V36" s="52">
        <f t="shared" si="6"/>
        <v>0.10028684231729919</v>
      </c>
      <c r="W36" s="1">
        <f t="shared" si="7"/>
        <v>179.77700000000004</v>
      </c>
      <c r="X36" s="1">
        <f t="shared" si="8"/>
        <v>184.23200000000003</v>
      </c>
      <c r="Y36">
        <f t="shared" si="9"/>
        <v>7.2426476512770954E-2</v>
      </c>
      <c r="Z36">
        <f t="shared" si="10"/>
        <v>7.4221255338006623E-2</v>
      </c>
      <c r="AB36">
        <v>44.664000000000001</v>
      </c>
      <c r="AD36">
        <f t="shared" si="11"/>
        <v>11.910164435193135</v>
      </c>
      <c r="AG36" t="e">
        <f t="shared" si="12"/>
        <v>#DIV/0!</v>
      </c>
      <c r="AH36">
        <f t="shared" si="13"/>
        <v>4.7982291657373043E-3</v>
      </c>
      <c r="AP36" s="52">
        <v>1.3412470000000001</v>
      </c>
      <c r="AU36">
        <v>120460.72</v>
      </c>
      <c r="AV36">
        <v>421397</v>
      </c>
      <c r="AW36">
        <v>166296</v>
      </c>
      <c r="AX36" s="52">
        <v>190.48</v>
      </c>
      <c r="AY36" s="48">
        <f t="shared" si="21"/>
        <v>87.30365392692147</v>
      </c>
      <c r="AZ36" s="48">
        <f t="shared" si="22"/>
        <v>63.240613187736244</v>
      </c>
      <c r="BA36" s="48">
        <f t="shared" si="23"/>
        <v>221.22900041999159</v>
      </c>
      <c r="BN36">
        <v>8868.34</v>
      </c>
      <c r="BW36">
        <v>14080</v>
      </c>
      <c r="BX36" s="52">
        <v>1.1779999999999999</v>
      </c>
      <c r="CF36">
        <v>6.14</v>
      </c>
      <c r="CP36" s="52">
        <v>5.0289000000000001</v>
      </c>
      <c r="DI36" s="52">
        <v>1.6278999999999999</v>
      </c>
      <c r="DN36">
        <v>4381.8</v>
      </c>
      <c r="DP36">
        <v>12918.3</v>
      </c>
      <c r="DQ36">
        <v>23099.7</v>
      </c>
      <c r="DR36">
        <f t="shared" si="24"/>
        <v>36018</v>
      </c>
      <c r="DT36" s="52">
        <v>0.54704600000000003</v>
      </c>
      <c r="DV36" s="48">
        <f t="shared" si="14"/>
        <v>5.8770761046000004</v>
      </c>
      <c r="DW36" s="48">
        <f t="shared" si="15"/>
        <v>48.309034446000005</v>
      </c>
      <c r="EA36" s="87">
        <f t="shared" si="16"/>
        <v>269.53803486599162</v>
      </c>
      <c r="EN36">
        <v>2482.1999999999998</v>
      </c>
    </row>
    <row r="37" spans="1:144" x14ac:dyDescent="0.25">
      <c r="A37" t="s">
        <v>668</v>
      </c>
      <c r="B37">
        <v>59.15</v>
      </c>
      <c r="C37">
        <v>65.924999999999997</v>
      </c>
      <c r="D37">
        <v>14.965999999999999</v>
      </c>
      <c r="E37">
        <f t="shared" si="17"/>
        <v>1.124247250663633</v>
      </c>
      <c r="F37" s="1">
        <f t="shared" si="18"/>
        <v>74.116</v>
      </c>
      <c r="G37" s="1">
        <f t="shared" si="19"/>
        <v>65.924999999999997</v>
      </c>
      <c r="H37">
        <f t="shared" ref="H37:H68" si="25">F37/S37</f>
        <v>0.28069776777936839</v>
      </c>
      <c r="I37" s="52">
        <f t="shared" ref="I37:I68" si="26">G37/T37</f>
        <v>0.25944714244110539</v>
      </c>
      <c r="J37">
        <v>160.62</v>
      </c>
      <c r="K37">
        <v>322.11700000000002</v>
      </c>
      <c r="L37">
        <v>13.23</v>
      </c>
      <c r="M37">
        <v>31.713999999999999</v>
      </c>
      <c r="N37" s="52">
        <v>99.718999999999994</v>
      </c>
      <c r="O37">
        <v>41.241</v>
      </c>
      <c r="P37" s="52">
        <v>68.019000000000005</v>
      </c>
      <c r="Q37">
        <f t="shared" ref="Q37:Q68" si="27">J37-O37</f>
        <v>119.379</v>
      </c>
      <c r="R37">
        <f t="shared" ref="R37:R68" si="28">K37-P37</f>
        <v>254.09800000000001</v>
      </c>
      <c r="S37" s="1">
        <f t="shared" ref="S37:S68" si="29">Q37+N37+M37+L37</f>
        <v>264.04200000000003</v>
      </c>
      <c r="T37" s="1">
        <f t="shared" si="20"/>
        <v>254.09800000000001</v>
      </c>
      <c r="U37">
        <f t="shared" ref="U37:U68" si="30">S37/EN37</f>
        <v>0.10429846737241272</v>
      </c>
      <c r="V37" s="52">
        <f t="shared" ref="V37:V68" si="31">T37/EN37</f>
        <v>0.10037051666930005</v>
      </c>
      <c r="W37" s="1">
        <f t="shared" ref="W37:W68" si="32">S37-F37</f>
        <v>189.92600000000004</v>
      </c>
      <c r="X37" s="1">
        <f t="shared" ref="X37:X68" si="33">T37-G37</f>
        <v>188.173</v>
      </c>
      <c r="Y37">
        <f t="shared" ref="Y37:Y68" si="34">W37/EN37</f>
        <v>7.5022120398167191E-2</v>
      </c>
      <c r="Z37">
        <f t="shared" ref="Z37:Z68" si="35">X37/EN37</f>
        <v>7.4329672934112814E-2</v>
      </c>
      <c r="AB37">
        <v>45.542999999999999</v>
      </c>
      <c r="AD37">
        <f t="shared" si="11"/>
        <v>12.144559799211914</v>
      </c>
      <c r="AG37" t="e">
        <f t="shared" ref="AG37:AG68" si="36">AD37/EB37</f>
        <v>#DIV/0!</v>
      </c>
      <c r="AH37">
        <f t="shared" ref="AH37:AH68" si="37">AD37/EN37</f>
        <v>4.7971874700631668E-3</v>
      </c>
      <c r="AP37" s="52">
        <v>1.35355</v>
      </c>
      <c r="AU37">
        <v>117206.77</v>
      </c>
      <c r="AV37">
        <v>436171</v>
      </c>
      <c r="AW37">
        <v>167646</v>
      </c>
      <c r="AX37" s="52">
        <v>201.46</v>
      </c>
      <c r="AY37" s="48">
        <f t="shared" si="21"/>
        <v>83.215526655415459</v>
      </c>
      <c r="AZ37" s="48">
        <f t="shared" si="22"/>
        <v>58.17868063139084</v>
      </c>
      <c r="BA37" s="48">
        <f t="shared" si="23"/>
        <v>216.5050134021642</v>
      </c>
      <c r="BN37">
        <v>9088.39</v>
      </c>
      <c r="BW37">
        <v>14382</v>
      </c>
      <c r="BX37" s="52">
        <v>1.1859999999999999</v>
      </c>
      <c r="CF37">
        <v>6.52</v>
      </c>
      <c r="CP37" s="52">
        <v>5.0861000000000001</v>
      </c>
      <c r="DI37" s="52">
        <v>1.6753</v>
      </c>
      <c r="DN37">
        <v>3820.9</v>
      </c>
      <c r="DP37">
        <v>13225.3</v>
      </c>
      <c r="DQ37">
        <v>23113.8</v>
      </c>
      <c r="DR37">
        <f t="shared" si="24"/>
        <v>36339.1</v>
      </c>
      <c r="DT37" s="52">
        <v>0.53544700000000001</v>
      </c>
      <c r="DV37" s="48">
        <f t="shared" ref="DV37:DV68" si="38">DN37*AP37/1000</f>
        <v>5.1717791950000001</v>
      </c>
      <c r="DW37" s="48">
        <f t="shared" ref="DW37:DW68" si="39">DR37*AP37/1000</f>
        <v>49.186788804999999</v>
      </c>
      <c r="EA37" s="87">
        <f t="shared" ref="EA37:EA68" si="40">DW37+BA37</f>
        <v>265.69180220716419</v>
      </c>
      <c r="EN37">
        <v>2531.6</v>
      </c>
    </row>
    <row r="38" spans="1:144" x14ac:dyDescent="0.25">
      <c r="A38" t="s">
        <v>669</v>
      </c>
      <c r="B38">
        <v>48.26</v>
      </c>
      <c r="C38">
        <v>66.171999999999997</v>
      </c>
      <c r="D38">
        <v>15.481999999999999</v>
      </c>
      <c r="E38">
        <f t="shared" si="17"/>
        <v>0.96327751919240767</v>
      </c>
      <c r="F38" s="1">
        <f t="shared" si="18"/>
        <v>63.741999999999997</v>
      </c>
      <c r="G38" s="1">
        <f t="shared" si="19"/>
        <v>66.171999999999997</v>
      </c>
      <c r="H38">
        <f t="shared" si="25"/>
        <v>0.23382120978687504</v>
      </c>
      <c r="I38" s="52">
        <f t="shared" si="26"/>
        <v>0.2550540966609236</v>
      </c>
      <c r="J38">
        <v>163.66999999999999</v>
      </c>
      <c r="K38">
        <v>327.505</v>
      </c>
      <c r="L38">
        <v>13.63</v>
      </c>
      <c r="M38">
        <v>30.407</v>
      </c>
      <c r="N38" s="52">
        <v>103.273</v>
      </c>
      <c r="O38">
        <v>38.369999999999997</v>
      </c>
      <c r="P38" s="52">
        <v>68.061999999999998</v>
      </c>
      <c r="Q38">
        <f t="shared" si="27"/>
        <v>125.29999999999998</v>
      </c>
      <c r="R38">
        <f t="shared" si="28"/>
        <v>259.44299999999998</v>
      </c>
      <c r="S38" s="1">
        <f t="shared" si="29"/>
        <v>272.60999999999996</v>
      </c>
      <c r="T38" s="1">
        <f t="shared" si="20"/>
        <v>259.44299999999998</v>
      </c>
      <c r="U38">
        <f t="shared" si="30"/>
        <v>0.10501560152548248</v>
      </c>
      <c r="V38" s="52">
        <f t="shared" si="31"/>
        <v>9.9943372240841322E-2</v>
      </c>
      <c r="W38" s="1">
        <f t="shared" si="32"/>
        <v>208.86799999999997</v>
      </c>
      <c r="X38" s="1">
        <f t="shared" si="33"/>
        <v>193.27099999999999</v>
      </c>
      <c r="Y38">
        <f t="shared" si="34"/>
        <v>8.046072653029776E-2</v>
      </c>
      <c r="Z38">
        <f t="shared" si="35"/>
        <v>7.445240571670711E-2</v>
      </c>
      <c r="AB38">
        <v>46.08</v>
      </c>
      <c r="AD38">
        <f t="shared" si="11"/>
        <v>12.287756966991305</v>
      </c>
      <c r="AG38" t="e">
        <f t="shared" si="36"/>
        <v>#DIV/0!</v>
      </c>
      <c r="AH38">
        <f t="shared" si="37"/>
        <v>4.733524776374785E-3</v>
      </c>
      <c r="AP38" s="52">
        <v>1.33239</v>
      </c>
      <c r="AU38">
        <v>120615.56</v>
      </c>
      <c r="AV38">
        <v>473229</v>
      </c>
      <c r="AW38">
        <v>165932</v>
      </c>
      <c r="AX38" s="52">
        <v>217.62</v>
      </c>
      <c r="AY38" s="48">
        <f t="shared" si="21"/>
        <v>76.248506571087219</v>
      </c>
      <c r="AZ38" s="48">
        <f t="shared" si="22"/>
        <v>55.42485065710872</v>
      </c>
      <c r="BA38" s="48">
        <f t="shared" si="23"/>
        <v>217.45657568238212</v>
      </c>
      <c r="BN38">
        <v>9290.82</v>
      </c>
      <c r="BW38">
        <v>14765</v>
      </c>
      <c r="BX38" s="52">
        <v>1.1579999999999999</v>
      </c>
      <c r="CF38">
        <v>6.59</v>
      </c>
      <c r="CP38" s="52">
        <v>5.1630000000000003</v>
      </c>
      <c r="DI38" s="52">
        <v>1.7131000000000001</v>
      </c>
      <c r="DN38">
        <v>3737.2</v>
      </c>
      <c r="DP38">
        <v>11648</v>
      </c>
      <c r="DQ38">
        <v>24658.2</v>
      </c>
      <c r="DR38">
        <f t="shared" si="24"/>
        <v>36306.199999999997</v>
      </c>
      <c r="DT38" s="52">
        <v>0.54106699999999996</v>
      </c>
      <c r="DV38" s="48">
        <f t="shared" si="38"/>
        <v>4.9794079079999989</v>
      </c>
      <c r="DW38" s="48">
        <f t="shared" si="39"/>
        <v>48.374017817999992</v>
      </c>
      <c r="EA38" s="87">
        <f t="shared" si="40"/>
        <v>265.83059350038212</v>
      </c>
      <c r="EN38">
        <v>2595.9</v>
      </c>
    </row>
    <row r="39" spans="1:144" x14ac:dyDescent="0.25">
      <c r="A39" t="s">
        <v>670</v>
      </c>
      <c r="B39">
        <v>54.19</v>
      </c>
      <c r="C39">
        <v>67.816000000000003</v>
      </c>
      <c r="D39">
        <v>16.096</v>
      </c>
      <c r="E39">
        <f t="shared" si="17"/>
        <v>1.0364220832841806</v>
      </c>
      <c r="F39" s="1">
        <f t="shared" si="18"/>
        <v>70.286000000000001</v>
      </c>
      <c r="G39" s="1">
        <f t="shared" si="19"/>
        <v>67.816000000000003</v>
      </c>
      <c r="H39">
        <f t="shared" si="25"/>
        <v>0.26190449574273844</v>
      </c>
      <c r="I39" s="52">
        <f t="shared" si="26"/>
        <v>0.25420005847470967</v>
      </c>
      <c r="J39">
        <v>164.38</v>
      </c>
      <c r="K39">
        <v>337.14600000000002</v>
      </c>
      <c r="L39">
        <v>14.01</v>
      </c>
      <c r="M39">
        <v>29.088999999999999</v>
      </c>
      <c r="N39" s="52">
        <v>105.11799999999999</v>
      </c>
      <c r="O39">
        <v>44.231999999999999</v>
      </c>
      <c r="P39" s="52">
        <v>70.364000000000004</v>
      </c>
      <c r="Q39">
        <f t="shared" si="27"/>
        <v>120.148</v>
      </c>
      <c r="R39">
        <f t="shared" si="28"/>
        <v>266.78200000000004</v>
      </c>
      <c r="S39" s="1">
        <f t="shared" si="29"/>
        <v>268.36500000000001</v>
      </c>
      <c r="T39" s="1">
        <f t="shared" si="20"/>
        <v>266.78200000000004</v>
      </c>
      <c r="U39">
        <f t="shared" si="30"/>
        <v>0.10049618034751348</v>
      </c>
      <c r="V39" s="52">
        <f t="shared" si="31"/>
        <v>9.9903385260635122E-2</v>
      </c>
      <c r="W39" s="1">
        <f t="shared" si="32"/>
        <v>198.07900000000001</v>
      </c>
      <c r="X39" s="1">
        <f t="shared" si="33"/>
        <v>198.96600000000004</v>
      </c>
      <c r="Y39">
        <f t="shared" si="34"/>
        <v>7.417577890952666E-2</v>
      </c>
      <c r="Z39">
        <f t="shared" si="35"/>
        <v>7.4507938885560232E-2</v>
      </c>
      <c r="AB39">
        <v>47.802999999999997</v>
      </c>
      <c r="AD39">
        <f t="shared" si="11"/>
        <v>12.747214546290914</v>
      </c>
      <c r="AG39" t="e">
        <f t="shared" si="36"/>
        <v>#DIV/0!</v>
      </c>
      <c r="AH39">
        <f t="shared" si="37"/>
        <v>4.7735225233264357E-3</v>
      </c>
      <c r="AP39" s="52">
        <v>1.3895230000000001</v>
      </c>
      <c r="AU39">
        <v>120754.5</v>
      </c>
      <c r="AV39">
        <v>508399</v>
      </c>
      <c r="AW39">
        <v>170326</v>
      </c>
      <c r="AX39" s="52">
        <v>218.86</v>
      </c>
      <c r="AY39" s="48">
        <f t="shared" si="21"/>
        <v>77.824179840994233</v>
      </c>
      <c r="AZ39" s="48">
        <f t="shared" si="22"/>
        <v>55.174312345791826</v>
      </c>
      <c r="BA39" s="48">
        <f t="shared" si="23"/>
        <v>232.29416065064424</v>
      </c>
      <c r="BN39">
        <v>9530.15</v>
      </c>
      <c r="BW39">
        <v>15079</v>
      </c>
      <c r="BX39" s="52">
        <v>1.1662999999999999</v>
      </c>
      <c r="CF39">
        <v>6.64</v>
      </c>
      <c r="CP39" s="52">
        <v>5.0186000000000002</v>
      </c>
      <c r="DI39" s="52">
        <v>1.6380999999999999</v>
      </c>
      <c r="DN39">
        <v>3627.8</v>
      </c>
      <c r="DP39">
        <v>11537.8</v>
      </c>
      <c r="DQ39">
        <v>26807.9</v>
      </c>
      <c r="DR39">
        <f t="shared" si="24"/>
        <v>38345.699999999997</v>
      </c>
      <c r="DT39" s="52">
        <v>0.57388799999999995</v>
      </c>
      <c r="DV39" s="48">
        <f t="shared" si="38"/>
        <v>5.0409115393999997</v>
      </c>
      <c r="DW39" s="48">
        <f t="shared" si="39"/>
        <v>53.282232101099993</v>
      </c>
      <c r="EA39" s="87">
        <f t="shared" si="40"/>
        <v>285.57639275174427</v>
      </c>
      <c r="EN39">
        <v>2670.4</v>
      </c>
    </row>
    <row r="40" spans="1:144" x14ac:dyDescent="0.25">
      <c r="A40" t="s">
        <v>671</v>
      </c>
      <c r="B40">
        <v>47.4</v>
      </c>
      <c r="C40">
        <v>67.385999999999996</v>
      </c>
      <c r="D40">
        <v>16.641999999999999</v>
      </c>
      <c r="E40">
        <f t="shared" si="17"/>
        <v>0.9503754489063011</v>
      </c>
      <c r="F40" s="1">
        <f t="shared" si="18"/>
        <v>64.042000000000002</v>
      </c>
      <c r="G40" s="1">
        <f t="shared" si="19"/>
        <v>67.385999999999996</v>
      </c>
      <c r="H40">
        <f t="shared" si="25"/>
        <v>0.22960540939760934</v>
      </c>
      <c r="I40" s="52">
        <f t="shared" si="26"/>
        <v>0.24737158967431203</v>
      </c>
      <c r="J40">
        <v>170.76</v>
      </c>
      <c r="K40">
        <v>343.45499999999998</v>
      </c>
      <c r="L40">
        <v>16.5</v>
      </c>
      <c r="M40">
        <v>29.792000000000002</v>
      </c>
      <c r="N40" s="52">
        <v>107.114</v>
      </c>
      <c r="O40">
        <v>45.244</v>
      </c>
      <c r="P40" s="52">
        <v>71.046999999999997</v>
      </c>
      <c r="Q40">
        <f t="shared" si="27"/>
        <v>125.51599999999999</v>
      </c>
      <c r="R40">
        <f t="shared" si="28"/>
        <v>272.40800000000002</v>
      </c>
      <c r="S40" s="1">
        <f t="shared" si="29"/>
        <v>278.92200000000003</v>
      </c>
      <c r="T40" s="1">
        <f t="shared" si="20"/>
        <v>272.40800000000002</v>
      </c>
      <c r="U40">
        <f t="shared" si="30"/>
        <v>0.10214304024609076</v>
      </c>
      <c r="V40" s="52">
        <f t="shared" si="31"/>
        <v>9.9757571318709506E-2</v>
      </c>
      <c r="W40" s="1">
        <f t="shared" si="32"/>
        <v>214.88000000000002</v>
      </c>
      <c r="X40" s="1">
        <f t="shared" si="33"/>
        <v>205.02200000000002</v>
      </c>
      <c r="Y40">
        <f t="shared" si="34"/>
        <v>7.8690445673270604E-2</v>
      </c>
      <c r="Z40">
        <f t="shared" si="35"/>
        <v>7.5080382319551775E-2</v>
      </c>
      <c r="AB40">
        <v>50.512999999999998</v>
      </c>
      <c r="AD40">
        <f t="shared" si="11"/>
        <v>13.46986692000069</v>
      </c>
      <c r="AG40" t="e">
        <f t="shared" si="36"/>
        <v>#DIV/0!</v>
      </c>
      <c r="AH40">
        <f t="shared" si="37"/>
        <v>4.9327523785112574E-3</v>
      </c>
      <c r="AP40" s="52">
        <v>1.4063129999999999</v>
      </c>
      <c r="AU40">
        <v>120525.99</v>
      </c>
      <c r="AV40">
        <v>536364</v>
      </c>
      <c r="AW40">
        <v>178508</v>
      </c>
      <c r="AX40" s="52">
        <v>238.62</v>
      </c>
      <c r="AY40" s="48">
        <f t="shared" si="21"/>
        <v>74.808482105439609</v>
      </c>
      <c r="AZ40" s="48">
        <f t="shared" si="22"/>
        <v>50.50959265778225</v>
      </c>
      <c r="BA40" s="48">
        <f t="shared" si="23"/>
        <v>224.77747045511691</v>
      </c>
      <c r="BN40">
        <v>9803.56</v>
      </c>
      <c r="BW40">
        <v>15253</v>
      </c>
      <c r="BX40" s="52">
        <v>1.1746000000000001</v>
      </c>
      <c r="CF40">
        <v>6.72</v>
      </c>
      <c r="CP40" s="52">
        <v>4.9898999999999996</v>
      </c>
      <c r="DI40" s="52">
        <v>1.6235999999999999</v>
      </c>
      <c r="DN40">
        <v>4152.8999999999996</v>
      </c>
      <c r="DO40">
        <v>330.54</v>
      </c>
      <c r="DP40">
        <v>10878.7</v>
      </c>
      <c r="DQ40">
        <v>27710.6</v>
      </c>
      <c r="DR40">
        <f t="shared" si="24"/>
        <v>38919.840000000004</v>
      </c>
      <c r="DT40" s="52">
        <v>0.57753399999999999</v>
      </c>
      <c r="DV40" s="48">
        <f t="shared" si="38"/>
        <v>5.8402772576999995</v>
      </c>
      <c r="DW40" s="48">
        <f t="shared" si="39"/>
        <v>54.733476949920004</v>
      </c>
      <c r="EA40" s="87">
        <f t="shared" si="40"/>
        <v>279.51094740503692</v>
      </c>
      <c r="EN40">
        <v>2730.7</v>
      </c>
    </row>
    <row r="41" spans="1:144" x14ac:dyDescent="0.25">
      <c r="A41" t="s">
        <v>672</v>
      </c>
      <c r="B41">
        <v>43.22</v>
      </c>
      <c r="C41">
        <v>69.454999999999998</v>
      </c>
      <c r="D41">
        <v>17.088000000000001</v>
      </c>
      <c r="E41">
        <f t="shared" si="17"/>
        <v>0.86830321791087761</v>
      </c>
      <c r="F41" s="1">
        <f t="shared" si="18"/>
        <v>60.308</v>
      </c>
      <c r="G41" s="1">
        <f t="shared" si="19"/>
        <v>69.454999999999998</v>
      </c>
      <c r="H41">
        <f t="shared" si="25"/>
        <v>0.20264784946236558</v>
      </c>
      <c r="I41" s="52">
        <f t="shared" si="26"/>
        <v>0.24990195337658175</v>
      </c>
      <c r="J41">
        <v>184.98</v>
      </c>
      <c r="K41">
        <v>349.81200000000001</v>
      </c>
      <c r="L41">
        <v>16.53</v>
      </c>
      <c r="M41">
        <v>32.270000000000003</v>
      </c>
      <c r="N41" s="52">
        <v>107.67100000000001</v>
      </c>
      <c r="O41">
        <v>43.850999999999999</v>
      </c>
      <c r="P41" s="52">
        <v>71.882999999999996</v>
      </c>
      <c r="Q41">
        <f t="shared" si="27"/>
        <v>141.12899999999999</v>
      </c>
      <c r="R41">
        <f t="shared" si="28"/>
        <v>277.92900000000003</v>
      </c>
      <c r="S41" s="1">
        <f t="shared" si="29"/>
        <v>297.60000000000002</v>
      </c>
      <c r="T41" s="1">
        <f t="shared" si="20"/>
        <v>277.92900000000003</v>
      </c>
      <c r="U41">
        <f t="shared" si="30"/>
        <v>0.10641873770784911</v>
      </c>
      <c r="V41" s="52">
        <f t="shared" si="31"/>
        <v>9.9384587877704281E-2</v>
      </c>
      <c r="W41" s="1">
        <f t="shared" si="32"/>
        <v>237.29200000000003</v>
      </c>
      <c r="X41" s="1">
        <f t="shared" si="33"/>
        <v>208.47400000000005</v>
      </c>
      <c r="Y41">
        <f t="shared" si="34"/>
        <v>8.4853209368853932E-2</v>
      </c>
      <c r="Z41">
        <f t="shared" si="35"/>
        <v>7.4548185231539443E-2</v>
      </c>
      <c r="AB41">
        <v>50.618000000000002</v>
      </c>
      <c r="AD41">
        <f t="shared" si="11"/>
        <v>13.49786636621454</v>
      </c>
      <c r="AG41" t="e">
        <f t="shared" si="36"/>
        <v>#DIV/0!</v>
      </c>
      <c r="AH41">
        <f t="shared" si="37"/>
        <v>4.8266999342801856E-3</v>
      </c>
      <c r="AP41" s="52">
        <v>1.4106069999999999</v>
      </c>
      <c r="AU41">
        <v>108846.89</v>
      </c>
      <c r="AV41">
        <v>572844</v>
      </c>
      <c r="AW41">
        <v>182010</v>
      </c>
      <c r="AX41" s="52">
        <v>243.54</v>
      </c>
      <c r="AY41" s="48">
        <f t="shared" si="21"/>
        <v>74.735156442473524</v>
      </c>
      <c r="AZ41" s="48">
        <f t="shared" si="22"/>
        <v>44.693639648517703</v>
      </c>
      <c r="BA41" s="48">
        <f t="shared" si="23"/>
        <v>235.21557033752157</v>
      </c>
      <c r="BN41">
        <v>9936.86</v>
      </c>
      <c r="BW41">
        <v>15368</v>
      </c>
      <c r="BX41" s="52">
        <v>1.1646000000000001</v>
      </c>
      <c r="CF41">
        <v>6.77</v>
      </c>
      <c r="CP41" s="52">
        <v>4.9467999999999996</v>
      </c>
      <c r="DI41" s="52">
        <v>1.6625000000000001</v>
      </c>
      <c r="DN41">
        <v>4187.7</v>
      </c>
      <c r="DO41">
        <v>704.78</v>
      </c>
      <c r="DP41">
        <v>10358.700000000001</v>
      </c>
      <c r="DQ41">
        <v>27782.2</v>
      </c>
      <c r="DR41">
        <f t="shared" si="24"/>
        <v>38845.68</v>
      </c>
      <c r="DS41">
        <v>40900.21</v>
      </c>
      <c r="DT41" s="52">
        <v>0.51495999999999997</v>
      </c>
      <c r="DU41" s="48">
        <f t="shared" ref="DU41:DU72" si="41">DS41*AP41/1000</f>
        <v>57.69412252747</v>
      </c>
      <c r="DV41" s="48">
        <f t="shared" si="38"/>
        <v>5.9071989338999993</v>
      </c>
      <c r="DW41" s="48">
        <f t="shared" si="39"/>
        <v>54.795988127759998</v>
      </c>
      <c r="EA41" s="87">
        <f t="shared" si="40"/>
        <v>290.01155846528155</v>
      </c>
      <c r="EN41">
        <v>2796.5</v>
      </c>
    </row>
    <row r="42" spans="1:144" x14ac:dyDescent="0.25">
      <c r="A42" t="s">
        <v>673</v>
      </c>
      <c r="B42">
        <v>48.95</v>
      </c>
      <c r="C42">
        <v>68.798000000000002</v>
      </c>
      <c r="D42">
        <v>18.209</v>
      </c>
      <c r="E42">
        <f t="shared" si="17"/>
        <v>0.97617663304165825</v>
      </c>
      <c r="F42" s="1">
        <f t="shared" si="18"/>
        <v>67.159000000000006</v>
      </c>
      <c r="G42" s="1">
        <f t="shared" si="19"/>
        <v>68.798000000000002</v>
      </c>
      <c r="H42">
        <f t="shared" si="25"/>
        <v>0.2235652463382157</v>
      </c>
      <c r="I42" s="52">
        <f t="shared" si="26"/>
        <v>0.23336069521800185</v>
      </c>
      <c r="J42">
        <v>189.24</v>
      </c>
      <c r="K42">
        <v>369.09100000000001</v>
      </c>
      <c r="L42">
        <v>16.309999999999999</v>
      </c>
      <c r="M42">
        <v>33.612000000000002</v>
      </c>
      <c r="N42" s="52">
        <v>111.01900000000001</v>
      </c>
      <c r="O42">
        <v>49.780999999999999</v>
      </c>
      <c r="P42" s="52">
        <v>74.277000000000001</v>
      </c>
      <c r="Q42">
        <f t="shared" si="27"/>
        <v>139.459</v>
      </c>
      <c r="R42">
        <f t="shared" si="28"/>
        <v>294.81400000000002</v>
      </c>
      <c r="S42" s="1">
        <f t="shared" si="29"/>
        <v>300.40000000000003</v>
      </c>
      <c r="T42" s="1">
        <f t="shared" si="20"/>
        <v>294.81400000000002</v>
      </c>
      <c r="U42">
        <f t="shared" si="30"/>
        <v>0.10728954605521626</v>
      </c>
      <c r="V42" s="52">
        <f t="shared" si="31"/>
        <v>0.10529447480267153</v>
      </c>
      <c r="W42" s="1">
        <f t="shared" si="32"/>
        <v>233.24100000000004</v>
      </c>
      <c r="X42" s="1">
        <f t="shared" si="33"/>
        <v>226.01600000000002</v>
      </c>
      <c r="Y42">
        <f t="shared" si="34"/>
        <v>8.3303332261866508E-2</v>
      </c>
      <c r="Z42">
        <f t="shared" si="35"/>
        <v>8.0722882960105727E-2</v>
      </c>
      <c r="AB42">
        <v>51.527000000000001</v>
      </c>
      <c r="AD42">
        <f t="shared" si="11"/>
        <v>13.740261572008704</v>
      </c>
      <c r="AG42" t="e">
        <f t="shared" si="36"/>
        <v>#DIV/0!</v>
      </c>
      <c r="AH42">
        <f t="shared" si="37"/>
        <v>4.9074115404152659E-3</v>
      </c>
      <c r="AP42" s="52">
        <v>1.39073</v>
      </c>
      <c r="AU42">
        <v>130110.5</v>
      </c>
      <c r="AV42">
        <v>608188</v>
      </c>
      <c r="AW42">
        <v>190104</v>
      </c>
      <c r="AX42" s="52">
        <v>232.69</v>
      </c>
      <c r="AY42" s="48">
        <f t="shared" si="21"/>
        <v>81.698397008895967</v>
      </c>
      <c r="AZ42" s="48">
        <f t="shared" si="22"/>
        <v>55.915810735313073</v>
      </c>
      <c r="BA42" s="48">
        <f t="shared" si="23"/>
        <v>261.37264171214917</v>
      </c>
      <c r="BN42">
        <v>10151.780000000001</v>
      </c>
      <c r="BW42">
        <v>15811</v>
      </c>
      <c r="BX42" s="52">
        <v>1.1695</v>
      </c>
      <c r="CF42">
        <v>7.02</v>
      </c>
      <c r="CP42" s="52">
        <v>4.9424999999999999</v>
      </c>
      <c r="DI42" s="52">
        <v>1.6828000000000001</v>
      </c>
      <c r="DN42">
        <v>3353.1</v>
      </c>
      <c r="DO42">
        <v>2886.26</v>
      </c>
      <c r="DP42">
        <v>10742</v>
      </c>
      <c r="DQ42">
        <v>29593.3</v>
      </c>
      <c r="DR42">
        <f t="shared" si="24"/>
        <v>43221.560000000005</v>
      </c>
      <c r="DS42">
        <v>40855.72</v>
      </c>
      <c r="DT42" s="52">
        <v>0.56876400000000005</v>
      </c>
      <c r="DU42" s="48">
        <f t="shared" si="41"/>
        <v>56.819275475600001</v>
      </c>
      <c r="DV42" s="48">
        <f t="shared" si="38"/>
        <v>4.6632567630000006</v>
      </c>
      <c r="DW42" s="48">
        <f t="shared" si="39"/>
        <v>60.109520138800008</v>
      </c>
      <c r="EA42" s="87">
        <f t="shared" si="40"/>
        <v>321.48216185094918</v>
      </c>
      <c r="EN42">
        <v>2799.9</v>
      </c>
    </row>
    <row r="43" spans="1:144" x14ac:dyDescent="0.25">
      <c r="A43" t="s">
        <v>674</v>
      </c>
      <c r="B43">
        <v>52.32</v>
      </c>
      <c r="C43">
        <v>69.775999999999996</v>
      </c>
      <c r="D43">
        <v>18.378</v>
      </c>
      <c r="E43">
        <f t="shared" si="17"/>
        <v>1.0132137124512728</v>
      </c>
      <c r="F43" s="1">
        <f t="shared" si="18"/>
        <v>70.698000000000008</v>
      </c>
      <c r="G43" s="1">
        <f t="shared" si="19"/>
        <v>69.775999999999996</v>
      </c>
      <c r="H43">
        <f t="shared" si="25"/>
        <v>0.22203866785593143</v>
      </c>
      <c r="I43" s="52">
        <f t="shared" si="26"/>
        <v>0.22731448602088886</v>
      </c>
      <c r="J43">
        <v>203.8</v>
      </c>
      <c r="K43">
        <v>382.46899999999999</v>
      </c>
      <c r="L43">
        <v>17.79</v>
      </c>
      <c r="M43">
        <v>28.146000000000001</v>
      </c>
      <c r="N43" s="52">
        <v>112.575</v>
      </c>
      <c r="O43">
        <v>43.906999999999996</v>
      </c>
      <c r="P43" s="52">
        <v>75.510999999999996</v>
      </c>
      <c r="Q43">
        <f t="shared" si="27"/>
        <v>159.89300000000003</v>
      </c>
      <c r="R43">
        <f t="shared" si="28"/>
        <v>306.95799999999997</v>
      </c>
      <c r="S43" s="1">
        <f t="shared" si="29"/>
        <v>318.40400000000005</v>
      </c>
      <c r="T43" s="1">
        <f t="shared" si="20"/>
        <v>306.95799999999997</v>
      </c>
      <c r="U43">
        <f t="shared" si="30"/>
        <v>0.11133006993006996</v>
      </c>
      <c r="V43" s="52">
        <f t="shared" si="31"/>
        <v>0.10732797202797202</v>
      </c>
      <c r="W43" s="1">
        <f t="shared" si="32"/>
        <v>247.70600000000005</v>
      </c>
      <c r="X43" s="1">
        <f t="shared" si="33"/>
        <v>237.18199999999996</v>
      </c>
      <c r="Y43">
        <f t="shared" si="34"/>
        <v>8.6610489510489524E-2</v>
      </c>
      <c r="Z43">
        <f t="shared" si="35"/>
        <v>8.2930769230769211E-2</v>
      </c>
      <c r="AB43">
        <v>51.612000000000002</v>
      </c>
      <c r="AD43">
        <f t="shared" si="11"/>
        <v>13.762927790372295</v>
      </c>
      <c r="AG43" t="e">
        <f t="shared" si="36"/>
        <v>#DIV/0!</v>
      </c>
      <c r="AH43">
        <f t="shared" si="37"/>
        <v>4.8122125141161869E-3</v>
      </c>
      <c r="AP43" s="52">
        <v>1.4228130000000001</v>
      </c>
      <c r="AU43">
        <v>132260.73000000001</v>
      </c>
      <c r="AV43">
        <v>648959</v>
      </c>
      <c r="AW43">
        <v>190648</v>
      </c>
      <c r="AX43" s="52">
        <v>220.08</v>
      </c>
      <c r="AY43" s="48">
        <f t="shared" si="21"/>
        <v>86.626681206833865</v>
      </c>
      <c r="AZ43" s="48">
        <f t="shared" si="22"/>
        <v>60.096660305343519</v>
      </c>
      <c r="BA43" s="48">
        <f t="shared" si="23"/>
        <v>294.87413667757176</v>
      </c>
      <c r="BN43">
        <v>10239.89</v>
      </c>
      <c r="BW43">
        <v>16167</v>
      </c>
      <c r="BX43" s="52">
        <v>1.1587000000000001</v>
      </c>
      <c r="CF43">
        <v>7.25</v>
      </c>
      <c r="CP43" s="52">
        <v>4.8409000000000004</v>
      </c>
      <c r="DI43" s="52">
        <v>1.6316999999999999</v>
      </c>
      <c r="DN43">
        <v>3235.3</v>
      </c>
      <c r="DO43">
        <v>3780.53</v>
      </c>
      <c r="DP43">
        <v>10140.9</v>
      </c>
      <c r="DQ43">
        <v>28541.9</v>
      </c>
      <c r="DR43">
        <f t="shared" si="24"/>
        <v>42463.33</v>
      </c>
      <c r="DS43">
        <v>41254.620000000003</v>
      </c>
      <c r="DT43" s="52">
        <v>0.55208999999999997</v>
      </c>
      <c r="DU43" s="48">
        <f t="shared" si="41"/>
        <v>58.697609646060009</v>
      </c>
      <c r="DV43" s="48">
        <f t="shared" si="38"/>
        <v>4.6032268989</v>
      </c>
      <c r="DW43" s="48">
        <f t="shared" si="39"/>
        <v>60.417377947290007</v>
      </c>
      <c r="EA43" s="87">
        <f t="shared" si="40"/>
        <v>355.29151462486175</v>
      </c>
      <c r="EN43">
        <v>2860</v>
      </c>
    </row>
    <row r="44" spans="1:144" x14ac:dyDescent="0.25">
      <c r="A44" t="s">
        <v>675</v>
      </c>
      <c r="B44">
        <v>56.2</v>
      </c>
      <c r="C44">
        <v>69.855000000000004</v>
      </c>
      <c r="D44">
        <v>19.414999999999999</v>
      </c>
      <c r="E44">
        <f t="shared" si="17"/>
        <v>1.0824565170710758</v>
      </c>
      <c r="F44" s="1">
        <f t="shared" si="18"/>
        <v>75.615000000000009</v>
      </c>
      <c r="G44" s="1">
        <f t="shared" si="19"/>
        <v>69.855000000000004</v>
      </c>
      <c r="H44">
        <f t="shared" si="25"/>
        <v>0.22753876569660902</v>
      </c>
      <c r="I44" s="52">
        <f t="shared" si="26"/>
        <v>0.21976656389605487</v>
      </c>
      <c r="J44">
        <v>213.28</v>
      </c>
      <c r="K44">
        <v>393.471</v>
      </c>
      <c r="L44">
        <v>17.84</v>
      </c>
      <c r="M44">
        <v>27.456</v>
      </c>
      <c r="N44" s="52">
        <v>117.429</v>
      </c>
      <c r="O44">
        <v>43.688000000000002</v>
      </c>
      <c r="P44" s="52">
        <v>75.611000000000004</v>
      </c>
      <c r="Q44">
        <f t="shared" si="27"/>
        <v>169.59199999999998</v>
      </c>
      <c r="R44">
        <f t="shared" si="28"/>
        <v>317.86</v>
      </c>
      <c r="S44" s="1">
        <f t="shared" si="29"/>
        <v>332.31699999999995</v>
      </c>
      <c r="T44" s="1">
        <f t="shared" si="20"/>
        <v>317.86</v>
      </c>
      <c r="U44">
        <f t="shared" si="30"/>
        <v>0.11101286119926505</v>
      </c>
      <c r="V44" s="52">
        <f t="shared" si="31"/>
        <v>0.10618339736094873</v>
      </c>
      <c r="W44" s="1">
        <f t="shared" si="32"/>
        <v>256.70199999999994</v>
      </c>
      <c r="X44" s="1">
        <f t="shared" si="33"/>
        <v>248.005</v>
      </c>
      <c r="Y44">
        <f t="shared" si="34"/>
        <v>8.5753131785535314E-2</v>
      </c>
      <c r="Z44">
        <f t="shared" si="35"/>
        <v>8.2847836980123601E-2</v>
      </c>
      <c r="AB44">
        <v>52.143000000000001</v>
      </c>
      <c r="AD44">
        <f t="shared" si="11"/>
        <v>13.904524989796608</v>
      </c>
      <c r="AG44" t="e">
        <f t="shared" si="36"/>
        <v>#DIV/0!</v>
      </c>
      <c r="AH44">
        <f t="shared" si="37"/>
        <v>4.6449056254540197E-3</v>
      </c>
      <c r="AP44" s="52">
        <v>1.3398969999999999</v>
      </c>
      <c r="AU44">
        <v>135408.92000000001</v>
      </c>
      <c r="AV44">
        <v>673361</v>
      </c>
      <c r="AW44">
        <v>195058</v>
      </c>
      <c r="AX44" s="52">
        <v>210.65</v>
      </c>
      <c r="AY44" s="48">
        <f t="shared" si="21"/>
        <v>92.598148587704728</v>
      </c>
      <c r="AZ44" s="48">
        <f t="shared" si="22"/>
        <v>64.281471635414192</v>
      </c>
      <c r="BA44" s="48">
        <f t="shared" si="23"/>
        <v>319.65867552812722</v>
      </c>
      <c r="BN44">
        <v>10298.030000000001</v>
      </c>
      <c r="BW44">
        <v>16706</v>
      </c>
      <c r="BX44" s="52">
        <v>1.1839999999999999</v>
      </c>
      <c r="CF44">
        <v>7.36</v>
      </c>
      <c r="CP44" s="52">
        <v>5.0263999999999998</v>
      </c>
      <c r="DI44" s="52">
        <v>1.7223999999999999</v>
      </c>
      <c r="DN44">
        <v>3048.8</v>
      </c>
      <c r="DO44">
        <v>4768.07</v>
      </c>
      <c r="DP44">
        <v>9458.5</v>
      </c>
      <c r="DQ44">
        <v>27971.1</v>
      </c>
      <c r="DR44">
        <f t="shared" si="24"/>
        <v>42197.67</v>
      </c>
      <c r="DS44">
        <v>42040.91</v>
      </c>
      <c r="DT44" s="52">
        <v>0.51046499999999995</v>
      </c>
      <c r="DU44" s="48">
        <f t="shared" si="41"/>
        <v>56.33048918627</v>
      </c>
      <c r="DV44" s="48">
        <f t="shared" si="38"/>
        <v>4.0850779735999998</v>
      </c>
      <c r="DW44" s="48">
        <f t="shared" si="39"/>
        <v>56.540531439989998</v>
      </c>
      <c r="EA44" s="87">
        <f t="shared" si="40"/>
        <v>376.19920696811721</v>
      </c>
      <c r="EN44">
        <v>2993.5</v>
      </c>
    </row>
    <row r="45" spans="1:144" x14ac:dyDescent="0.25">
      <c r="A45" t="s">
        <v>676</v>
      </c>
      <c r="B45">
        <v>61.57</v>
      </c>
      <c r="C45">
        <v>73.819000000000003</v>
      </c>
      <c r="D45">
        <v>19.905999999999999</v>
      </c>
      <c r="E45">
        <f t="shared" si="17"/>
        <v>1.1037266828323331</v>
      </c>
      <c r="F45" s="1">
        <f t="shared" si="18"/>
        <v>81.475999999999999</v>
      </c>
      <c r="G45" s="1">
        <f t="shared" si="19"/>
        <v>73.819000000000003</v>
      </c>
      <c r="H45">
        <f t="shared" si="25"/>
        <v>0.23431092296808409</v>
      </c>
      <c r="I45" s="52">
        <f t="shared" si="26"/>
        <v>0.22011999117361145</v>
      </c>
      <c r="J45">
        <v>228.31</v>
      </c>
      <c r="K45">
        <v>410.94600000000003</v>
      </c>
      <c r="L45">
        <v>18.71</v>
      </c>
      <c r="M45">
        <v>26.164000000000001</v>
      </c>
      <c r="N45" s="52">
        <v>116.62</v>
      </c>
      <c r="O45">
        <v>42.078000000000003</v>
      </c>
      <c r="P45" s="52">
        <v>75.587999999999994</v>
      </c>
      <c r="Q45">
        <f t="shared" si="27"/>
        <v>186.232</v>
      </c>
      <c r="R45">
        <f t="shared" si="28"/>
        <v>335.35800000000006</v>
      </c>
      <c r="S45" s="1">
        <f t="shared" si="29"/>
        <v>347.72599999999994</v>
      </c>
      <c r="T45" s="1">
        <f t="shared" si="20"/>
        <v>335.35800000000006</v>
      </c>
      <c r="U45">
        <f t="shared" si="30"/>
        <v>0.11103071715946099</v>
      </c>
      <c r="V45" s="52">
        <f t="shared" si="31"/>
        <v>0.10708155054601189</v>
      </c>
      <c r="W45" s="1">
        <f t="shared" si="32"/>
        <v>266.24999999999994</v>
      </c>
      <c r="X45" s="1">
        <f t="shared" si="33"/>
        <v>261.53900000000004</v>
      </c>
      <c r="Y45">
        <f t="shared" si="34"/>
        <v>8.5015007344019386E-2</v>
      </c>
      <c r="Z45">
        <f t="shared" si="35"/>
        <v>8.351076058496712E-2</v>
      </c>
      <c r="AB45">
        <v>52.457999999999998</v>
      </c>
      <c r="AD45">
        <f t="shared" si="11"/>
        <v>13.988523328438148</v>
      </c>
      <c r="AG45" t="e">
        <f t="shared" si="36"/>
        <v>#DIV/0!</v>
      </c>
      <c r="AH45">
        <f t="shared" si="37"/>
        <v>4.4666081258184264E-3</v>
      </c>
      <c r="AP45" s="52">
        <v>1.23288</v>
      </c>
      <c r="AU45">
        <v>145334.03</v>
      </c>
      <c r="AV45">
        <v>719059</v>
      </c>
      <c r="AW45">
        <v>191493</v>
      </c>
      <c r="AX45" s="52">
        <v>205.57</v>
      </c>
      <c r="AY45" s="48">
        <f t="shared" si="21"/>
        <v>93.152210925718734</v>
      </c>
      <c r="AZ45" s="48">
        <f t="shared" si="22"/>
        <v>70.698073648878733</v>
      </c>
      <c r="BA45" s="48">
        <f t="shared" si="23"/>
        <v>349.78790679573865</v>
      </c>
      <c r="BN45">
        <v>10474.459999999999</v>
      </c>
      <c r="BW45">
        <v>16949</v>
      </c>
      <c r="BX45" s="52">
        <v>1.1936</v>
      </c>
      <c r="CF45">
        <v>7.54</v>
      </c>
      <c r="CP45" s="52">
        <v>5.3494999999999999</v>
      </c>
      <c r="DI45" s="52">
        <v>1.8963000000000001</v>
      </c>
      <c r="DN45">
        <v>3156.1</v>
      </c>
      <c r="DO45">
        <v>6519.84</v>
      </c>
      <c r="DP45">
        <v>8549.4</v>
      </c>
      <c r="DQ45">
        <v>28638.5</v>
      </c>
      <c r="DR45">
        <f t="shared" si="24"/>
        <v>43707.740000000005</v>
      </c>
      <c r="DS45">
        <v>41513.9</v>
      </c>
      <c r="DT45" s="52">
        <v>0.47578300000000001</v>
      </c>
      <c r="DU45" s="48">
        <f t="shared" si="41"/>
        <v>51.181657032000004</v>
      </c>
      <c r="DV45" s="48">
        <f t="shared" si="38"/>
        <v>3.8910925679999999</v>
      </c>
      <c r="DW45" s="48">
        <f t="shared" si="39"/>
        <v>53.886398491200012</v>
      </c>
      <c r="EA45" s="87">
        <f t="shared" si="40"/>
        <v>403.67430528693865</v>
      </c>
      <c r="EN45">
        <v>3131.8</v>
      </c>
    </row>
    <row r="46" spans="1:144" x14ac:dyDescent="0.25">
      <c r="A46" t="s">
        <v>677</v>
      </c>
      <c r="B46">
        <v>60.35</v>
      </c>
      <c r="C46">
        <v>75.013000000000005</v>
      </c>
      <c r="D46">
        <v>20.347999999999999</v>
      </c>
      <c r="E46">
        <f t="shared" si="17"/>
        <v>1.0757868636103076</v>
      </c>
      <c r="F46" s="1">
        <f t="shared" si="18"/>
        <v>80.698000000000008</v>
      </c>
      <c r="G46" s="1">
        <f t="shared" si="19"/>
        <v>75.013000000000005</v>
      </c>
      <c r="H46">
        <f t="shared" si="25"/>
        <v>0.23552795176081215</v>
      </c>
      <c r="I46" s="52">
        <f t="shared" si="26"/>
        <v>0.21381276098450838</v>
      </c>
      <c r="J46">
        <v>224.38</v>
      </c>
      <c r="K46">
        <v>427.25900000000001</v>
      </c>
      <c r="L46">
        <v>18.71</v>
      </c>
      <c r="M46">
        <v>23.626000000000001</v>
      </c>
      <c r="N46" s="52">
        <v>119.503</v>
      </c>
      <c r="O46">
        <v>43.593000000000004</v>
      </c>
      <c r="P46" s="52">
        <v>76.424000000000007</v>
      </c>
      <c r="Q46">
        <f t="shared" si="27"/>
        <v>180.78699999999998</v>
      </c>
      <c r="R46">
        <f t="shared" si="28"/>
        <v>350.83500000000004</v>
      </c>
      <c r="S46" s="1">
        <f t="shared" si="29"/>
        <v>342.62599999999992</v>
      </c>
      <c r="T46" s="1">
        <f t="shared" si="20"/>
        <v>350.83500000000004</v>
      </c>
      <c r="U46">
        <f t="shared" si="30"/>
        <v>0.10817604900072614</v>
      </c>
      <c r="V46" s="52">
        <f t="shared" si="31"/>
        <v>0.11076784643071386</v>
      </c>
      <c r="W46" s="1">
        <f t="shared" si="32"/>
        <v>261.92799999999988</v>
      </c>
      <c r="X46" s="1">
        <f t="shared" si="33"/>
        <v>275.822</v>
      </c>
      <c r="Y46">
        <f t="shared" si="34"/>
        <v>8.2697565750007848E-2</v>
      </c>
      <c r="Z46">
        <f t="shared" si="35"/>
        <v>8.7084267357054906E-2</v>
      </c>
      <c r="AB46">
        <v>53.796999999999997</v>
      </c>
      <c r="AD46">
        <f t="shared" si="11"/>
        <v>14.345582933012832</v>
      </c>
      <c r="AG46" t="e">
        <f t="shared" si="36"/>
        <v>#DIV/0!</v>
      </c>
      <c r="AH46">
        <f t="shared" si="37"/>
        <v>4.5292782284636224E-3</v>
      </c>
      <c r="AP46" s="52">
        <v>1.1157699999999999</v>
      </c>
      <c r="AU46">
        <v>147864.6</v>
      </c>
      <c r="AV46">
        <v>736840</v>
      </c>
      <c r="AW46">
        <v>185604</v>
      </c>
      <c r="AX46" s="52">
        <v>220</v>
      </c>
      <c r="AY46" s="48">
        <f t="shared" si="21"/>
        <v>84.36545454545454</v>
      </c>
      <c r="AZ46" s="48">
        <f t="shared" si="22"/>
        <v>67.211181818181814</v>
      </c>
      <c r="BA46" s="48">
        <f t="shared" si="23"/>
        <v>334.92727272727274</v>
      </c>
      <c r="BN46">
        <v>10603.45</v>
      </c>
      <c r="BW46">
        <v>17186</v>
      </c>
      <c r="BX46" s="52">
        <v>1.1987000000000001</v>
      </c>
      <c r="CF46">
        <v>7.74</v>
      </c>
      <c r="CP46" s="52">
        <v>5.6807999999999996</v>
      </c>
      <c r="DI46" s="52">
        <v>2.0337000000000001</v>
      </c>
      <c r="DN46">
        <v>3742.1</v>
      </c>
      <c r="DO46">
        <v>7633.08</v>
      </c>
      <c r="DP46">
        <v>7750.1</v>
      </c>
      <c r="DQ46">
        <v>27743.7</v>
      </c>
      <c r="DR46">
        <f t="shared" si="24"/>
        <v>43126.880000000005</v>
      </c>
      <c r="DS46">
        <v>41629.269999999997</v>
      </c>
      <c r="DT46" s="52">
        <v>0.41825299999999999</v>
      </c>
      <c r="DU46" s="48">
        <f t="shared" si="41"/>
        <v>46.448690587899996</v>
      </c>
      <c r="DV46" s="48">
        <f t="shared" si="38"/>
        <v>4.1753229169999999</v>
      </c>
      <c r="DW46" s="48">
        <f t="shared" si="39"/>
        <v>48.119678897600004</v>
      </c>
      <c r="EA46" s="87">
        <f t="shared" si="40"/>
        <v>383.04695162487275</v>
      </c>
      <c r="EN46">
        <v>3167.3</v>
      </c>
    </row>
    <row r="47" spans="1:144" x14ac:dyDescent="0.25">
      <c r="A47" t="s">
        <v>678</v>
      </c>
      <c r="B47">
        <v>53.64</v>
      </c>
      <c r="C47">
        <v>77.308999999999997</v>
      </c>
      <c r="D47">
        <v>20.228999999999999</v>
      </c>
      <c r="E47">
        <f t="shared" si="17"/>
        <v>0.95550324024369737</v>
      </c>
      <c r="F47" s="1">
        <f t="shared" si="18"/>
        <v>73.869</v>
      </c>
      <c r="G47" s="1">
        <f t="shared" si="19"/>
        <v>77.308999999999997</v>
      </c>
      <c r="H47">
        <f t="shared" si="25"/>
        <v>0.21294339785814154</v>
      </c>
      <c r="I47" s="52">
        <f t="shared" si="26"/>
        <v>0.21045854476555523</v>
      </c>
      <c r="J47">
        <v>227.59</v>
      </c>
      <c r="K47">
        <v>444.73599999999999</v>
      </c>
      <c r="L47">
        <v>19.690000000000001</v>
      </c>
      <c r="M47">
        <v>27.242999999999999</v>
      </c>
      <c r="N47" s="52">
        <v>119.30200000000001</v>
      </c>
      <c r="O47">
        <v>46.93</v>
      </c>
      <c r="P47" s="52">
        <v>77.400000000000006</v>
      </c>
      <c r="Q47">
        <f t="shared" si="27"/>
        <v>180.66</v>
      </c>
      <c r="R47">
        <f t="shared" si="28"/>
        <v>367.33600000000001</v>
      </c>
      <c r="S47" s="1">
        <f t="shared" si="29"/>
        <v>346.89499999999998</v>
      </c>
      <c r="T47" s="1">
        <f t="shared" si="20"/>
        <v>367.33600000000001</v>
      </c>
      <c r="U47">
        <f t="shared" si="30"/>
        <v>0.10637035447074697</v>
      </c>
      <c r="V47" s="52">
        <f t="shared" si="31"/>
        <v>0.11263829265301117</v>
      </c>
      <c r="W47" s="1">
        <f t="shared" si="32"/>
        <v>273.02599999999995</v>
      </c>
      <c r="X47" s="1">
        <f t="shared" si="33"/>
        <v>290.02700000000004</v>
      </c>
      <c r="Y47">
        <f t="shared" si="34"/>
        <v>8.3719489758371138E-2</v>
      </c>
      <c r="Z47">
        <f t="shared" si="35"/>
        <v>8.8932601496381714E-2</v>
      </c>
      <c r="AB47">
        <v>54.777999999999999</v>
      </c>
      <c r="AD47">
        <f t="shared" si="11"/>
        <v>14.607177759067921</v>
      </c>
      <c r="AG47" t="e">
        <f t="shared" si="36"/>
        <v>#DIV/0!</v>
      </c>
      <c r="AH47">
        <f t="shared" si="37"/>
        <v>4.479080632610058E-3</v>
      </c>
      <c r="AP47" s="52">
        <v>1.032527</v>
      </c>
      <c r="AU47">
        <v>162765.38</v>
      </c>
      <c r="AV47">
        <v>789893</v>
      </c>
      <c r="AW47">
        <v>189205</v>
      </c>
      <c r="AX47" s="52">
        <v>231.89</v>
      </c>
      <c r="AY47" s="48">
        <f t="shared" si="21"/>
        <v>81.592565440510583</v>
      </c>
      <c r="AZ47" s="48">
        <f t="shared" si="22"/>
        <v>70.190771486480656</v>
      </c>
      <c r="BA47" s="48">
        <f t="shared" si="23"/>
        <v>340.63262753891934</v>
      </c>
      <c r="BN47">
        <v>10745.52</v>
      </c>
      <c r="BW47">
        <v>17351</v>
      </c>
      <c r="BX47" s="52">
        <v>1.2114</v>
      </c>
      <c r="CF47">
        <v>8.01</v>
      </c>
      <c r="CP47" s="52">
        <v>6.0842999999999998</v>
      </c>
      <c r="DI47" s="52">
        <v>2.0964999999999998</v>
      </c>
      <c r="DN47">
        <v>5272.4</v>
      </c>
      <c r="DO47">
        <v>8999.0400000000009</v>
      </c>
      <c r="DP47">
        <v>6963.2</v>
      </c>
      <c r="DQ47">
        <v>28461.1</v>
      </c>
      <c r="DR47">
        <f t="shared" si="24"/>
        <v>44423.34</v>
      </c>
      <c r="DS47">
        <v>41576.07</v>
      </c>
      <c r="DT47" s="52">
        <v>0.43057099999999998</v>
      </c>
      <c r="DU47" s="48">
        <f t="shared" si="41"/>
        <v>42.928414828889998</v>
      </c>
      <c r="DV47" s="48">
        <f t="shared" si="38"/>
        <v>5.4438953547999986</v>
      </c>
      <c r="DW47" s="48">
        <f t="shared" si="39"/>
        <v>45.868297980179996</v>
      </c>
      <c r="EA47" s="87">
        <f t="shared" si="40"/>
        <v>386.50092551909933</v>
      </c>
      <c r="EN47">
        <v>3261.2</v>
      </c>
    </row>
    <row r="48" spans="1:144" x14ac:dyDescent="0.25">
      <c r="A48" t="s">
        <v>679</v>
      </c>
      <c r="B48">
        <v>53.91</v>
      </c>
      <c r="C48">
        <v>80.194999999999993</v>
      </c>
      <c r="D48">
        <v>20.974</v>
      </c>
      <c r="E48">
        <f t="shared" si="17"/>
        <v>0.93377392605524046</v>
      </c>
      <c r="F48" s="1">
        <f t="shared" si="18"/>
        <v>74.884</v>
      </c>
      <c r="G48" s="1">
        <f t="shared" si="19"/>
        <v>80.194999999999993</v>
      </c>
      <c r="H48">
        <f t="shared" si="25"/>
        <v>0.20739813440276519</v>
      </c>
      <c r="I48" s="52">
        <f t="shared" si="26"/>
        <v>0.2097560975609756</v>
      </c>
      <c r="J48">
        <v>241.38</v>
      </c>
      <c r="K48">
        <v>460.70400000000001</v>
      </c>
      <c r="L48">
        <v>16.89</v>
      </c>
      <c r="M48">
        <v>25.228000000000002</v>
      </c>
      <c r="N48" s="52">
        <v>126.925</v>
      </c>
      <c r="O48">
        <v>49.359000000000002</v>
      </c>
      <c r="P48" s="52">
        <v>78.379000000000005</v>
      </c>
      <c r="Q48">
        <f t="shared" si="27"/>
        <v>192.02099999999999</v>
      </c>
      <c r="R48">
        <f t="shared" si="28"/>
        <v>382.32499999999999</v>
      </c>
      <c r="S48" s="1">
        <f t="shared" si="29"/>
        <v>361.06399999999996</v>
      </c>
      <c r="T48" s="1">
        <f t="shared" si="20"/>
        <v>382.32499999999999</v>
      </c>
      <c r="U48">
        <f t="shared" si="30"/>
        <v>0.10996314907872695</v>
      </c>
      <c r="V48" s="52">
        <f t="shared" si="31"/>
        <v>0.11643825186538755</v>
      </c>
      <c r="W48" s="1">
        <f t="shared" si="32"/>
        <v>286.17999999999995</v>
      </c>
      <c r="X48" s="1">
        <f t="shared" si="33"/>
        <v>302.13</v>
      </c>
      <c r="Y48">
        <f t="shared" si="34"/>
        <v>8.7156997106745834E-2</v>
      </c>
      <c r="Z48">
        <f t="shared" si="35"/>
        <v>9.2014618547281865E-2</v>
      </c>
      <c r="AB48">
        <v>61.198</v>
      </c>
      <c r="AD48">
        <f t="shared" si="11"/>
        <v>16.319143899000306</v>
      </c>
      <c r="AG48" t="e">
        <f t="shared" si="36"/>
        <v>#DIV/0!</v>
      </c>
      <c r="AH48">
        <f t="shared" si="37"/>
        <v>4.9700453476474206E-3</v>
      </c>
      <c r="AP48" s="52">
        <v>1.089307</v>
      </c>
      <c r="AU48">
        <v>156411.24</v>
      </c>
      <c r="AV48">
        <v>811762</v>
      </c>
      <c r="AW48">
        <v>197728</v>
      </c>
      <c r="AX48" s="52">
        <v>224.68</v>
      </c>
      <c r="AY48" s="48">
        <f t="shared" si="21"/>
        <v>88.004272743457364</v>
      </c>
      <c r="AZ48" s="48">
        <f t="shared" si="22"/>
        <v>69.615114829980399</v>
      </c>
      <c r="BA48" s="48">
        <f t="shared" si="23"/>
        <v>361.29695567028659</v>
      </c>
      <c r="BN48">
        <v>10666.83</v>
      </c>
      <c r="BW48">
        <v>17299</v>
      </c>
      <c r="BX48" s="52">
        <v>1.1915</v>
      </c>
      <c r="CF48">
        <v>8.15</v>
      </c>
      <c r="CP48" s="52">
        <v>5.8407999999999998</v>
      </c>
      <c r="DI48" s="52">
        <v>1.8278000000000001</v>
      </c>
      <c r="DN48">
        <v>4655.8</v>
      </c>
      <c r="DO48">
        <v>10810.31</v>
      </c>
      <c r="DP48">
        <v>6253.6</v>
      </c>
      <c r="DQ48">
        <v>28383.200000000001</v>
      </c>
      <c r="DR48">
        <f t="shared" si="24"/>
        <v>45447.11</v>
      </c>
      <c r="DS48">
        <v>42202.04</v>
      </c>
      <c r="DT48" s="52">
        <v>0.443498</v>
      </c>
      <c r="DU48" s="48">
        <f t="shared" si="41"/>
        <v>45.97097758628</v>
      </c>
      <c r="DV48" s="48">
        <f t="shared" si="38"/>
        <v>5.0715955306000007</v>
      </c>
      <c r="DW48" s="48">
        <f t="shared" si="39"/>
        <v>49.505855052770002</v>
      </c>
      <c r="EA48" s="87">
        <f t="shared" si="40"/>
        <v>410.80281072305661</v>
      </c>
      <c r="EN48">
        <v>3283.5</v>
      </c>
    </row>
    <row r="49" spans="1:144" x14ac:dyDescent="0.25">
      <c r="A49" t="s">
        <v>680</v>
      </c>
      <c r="B49">
        <v>50.02</v>
      </c>
      <c r="C49">
        <v>85.307000000000002</v>
      </c>
      <c r="D49">
        <v>20.530999999999999</v>
      </c>
      <c r="E49">
        <f t="shared" si="17"/>
        <v>0.82702474591768549</v>
      </c>
      <c r="F49" s="1">
        <f t="shared" si="18"/>
        <v>70.551000000000002</v>
      </c>
      <c r="G49" s="1">
        <f t="shared" si="19"/>
        <v>85.307000000000002</v>
      </c>
      <c r="H49">
        <f t="shared" si="25"/>
        <v>0.18846518585796523</v>
      </c>
      <c r="I49" s="52">
        <f t="shared" si="26"/>
        <v>0.2111998534348726</v>
      </c>
      <c r="J49">
        <v>249.6</v>
      </c>
      <c r="K49">
        <v>482.36500000000001</v>
      </c>
      <c r="L49">
        <v>17.989999999999998</v>
      </c>
      <c r="M49">
        <v>26.356999999999999</v>
      </c>
      <c r="N49" s="52">
        <v>125.941</v>
      </c>
      <c r="O49">
        <v>45.542999999999999</v>
      </c>
      <c r="P49" s="52">
        <v>78.448999999999998</v>
      </c>
      <c r="Q49">
        <f t="shared" si="27"/>
        <v>204.05699999999999</v>
      </c>
      <c r="R49">
        <f t="shared" si="28"/>
        <v>403.916</v>
      </c>
      <c r="S49" s="1">
        <f t="shared" si="29"/>
        <v>374.34500000000003</v>
      </c>
      <c r="T49" s="1">
        <f t="shared" si="20"/>
        <v>403.916</v>
      </c>
      <c r="U49">
        <f t="shared" si="30"/>
        <v>0.11434571446026025</v>
      </c>
      <c r="V49" s="52">
        <f t="shared" si="31"/>
        <v>0.12337833710061701</v>
      </c>
      <c r="W49" s="1">
        <f t="shared" si="32"/>
        <v>303.79400000000004</v>
      </c>
      <c r="X49" s="1">
        <f t="shared" si="33"/>
        <v>318.60899999999998</v>
      </c>
      <c r="Y49">
        <f t="shared" si="34"/>
        <v>9.2795528132445487E-2</v>
      </c>
      <c r="Z49">
        <f t="shared" si="35"/>
        <v>9.7320850387928384E-2</v>
      </c>
      <c r="AB49">
        <v>62.023000000000003</v>
      </c>
      <c r="AD49">
        <f t="shared" si="11"/>
        <v>16.539139547823392</v>
      </c>
      <c r="AG49" t="e">
        <f t="shared" si="36"/>
        <v>#DIV/0!</v>
      </c>
      <c r="AH49">
        <f t="shared" si="37"/>
        <v>5.0519700494298346E-3</v>
      </c>
      <c r="AP49" s="52">
        <v>1.0374969999999999</v>
      </c>
      <c r="AU49">
        <v>167419.18</v>
      </c>
      <c r="AV49">
        <v>836298</v>
      </c>
      <c r="AW49">
        <v>196733</v>
      </c>
      <c r="AX49" s="52">
        <v>233.49</v>
      </c>
      <c r="AY49" s="48">
        <f t="shared" si="21"/>
        <v>84.257569917341215</v>
      </c>
      <c r="AZ49" s="48">
        <f t="shared" si="22"/>
        <v>71.702933744485833</v>
      </c>
      <c r="BA49" s="48">
        <f t="shared" si="23"/>
        <v>358.17294102531156</v>
      </c>
      <c r="BN49">
        <v>10742.13</v>
      </c>
      <c r="BW49">
        <v>17705</v>
      </c>
      <c r="BX49" s="52">
        <v>1.2090000000000001</v>
      </c>
      <c r="CF49">
        <v>8.27</v>
      </c>
      <c r="CP49" s="52">
        <v>5.952</v>
      </c>
      <c r="DI49" s="52">
        <v>1.8728</v>
      </c>
      <c r="DN49">
        <v>5517.2</v>
      </c>
      <c r="DO49">
        <v>11393.32</v>
      </c>
      <c r="DP49">
        <v>6043.4</v>
      </c>
      <c r="DQ49">
        <v>29985.7</v>
      </c>
      <c r="DR49">
        <f t="shared" si="24"/>
        <v>47422.42</v>
      </c>
      <c r="DS49">
        <v>42265.79</v>
      </c>
      <c r="DT49" s="52">
        <v>0.41421599999999997</v>
      </c>
      <c r="DU49" s="48">
        <f t="shared" si="41"/>
        <v>43.850630327629993</v>
      </c>
      <c r="DV49" s="48">
        <f t="shared" si="38"/>
        <v>5.7240784483999994</v>
      </c>
      <c r="DW49" s="48">
        <f t="shared" si="39"/>
        <v>49.200618482739991</v>
      </c>
      <c r="EA49" s="87">
        <f t="shared" si="40"/>
        <v>407.37355950805153</v>
      </c>
      <c r="EN49">
        <v>3273.8</v>
      </c>
    </row>
    <row r="50" spans="1:144" x14ac:dyDescent="0.25">
      <c r="A50" t="s">
        <v>681</v>
      </c>
      <c r="B50">
        <v>49.21</v>
      </c>
      <c r="C50">
        <v>86.647000000000006</v>
      </c>
      <c r="D50">
        <v>22.366</v>
      </c>
      <c r="E50">
        <f t="shared" si="17"/>
        <v>0.82606437614689476</v>
      </c>
      <c r="F50" s="1">
        <f t="shared" si="18"/>
        <v>71.575999999999993</v>
      </c>
      <c r="G50" s="1">
        <f t="shared" si="19"/>
        <v>86.647000000000006</v>
      </c>
      <c r="H50">
        <f t="shared" si="25"/>
        <v>0.18702558354041079</v>
      </c>
      <c r="I50" s="52">
        <f t="shared" si="26"/>
        <v>0.20899089959647563</v>
      </c>
      <c r="J50">
        <v>262.25</v>
      </c>
      <c r="K50">
        <v>493.68099999999998</v>
      </c>
      <c r="L50">
        <v>20.170000000000002</v>
      </c>
      <c r="M50">
        <v>20.198</v>
      </c>
      <c r="N50" s="52">
        <v>128.01</v>
      </c>
      <c r="O50">
        <v>47.920999999999999</v>
      </c>
      <c r="P50" s="52">
        <v>79.084000000000003</v>
      </c>
      <c r="Q50">
        <f t="shared" si="27"/>
        <v>214.32900000000001</v>
      </c>
      <c r="R50">
        <f t="shared" si="28"/>
        <v>414.59699999999998</v>
      </c>
      <c r="S50" s="1">
        <f t="shared" si="29"/>
        <v>382.70699999999999</v>
      </c>
      <c r="T50" s="1">
        <f t="shared" si="20"/>
        <v>414.59699999999998</v>
      </c>
      <c r="U50">
        <f t="shared" si="30"/>
        <v>0.11488217812865847</v>
      </c>
      <c r="V50" s="52">
        <f t="shared" si="31"/>
        <v>0.12445501756071202</v>
      </c>
      <c r="W50" s="1">
        <f t="shared" si="32"/>
        <v>311.13099999999997</v>
      </c>
      <c r="X50" s="1">
        <f t="shared" si="33"/>
        <v>327.95</v>
      </c>
      <c r="Y50">
        <f t="shared" si="34"/>
        <v>9.3396271725752697E-2</v>
      </c>
      <c r="Z50">
        <f t="shared" si="35"/>
        <v>9.8445051481403645E-2</v>
      </c>
      <c r="AB50">
        <v>62.38</v>
      </c>
      <c r="AD50">
        <f t="shared" si="11"/>
        <v>16.634337664950475</v>
      </c>
      <c r="AG50" t="e">
        <f t="shared" si="36"/>
        <v>#DIV/0!</v>
      </c>
      <c r="AH50">
        <f t="shared" si="37"/>
        <v>4.993347241302337E-3</v>
      </c>
      <c r="AP50" s="52">
        <v>1.0031730000000001</v>
      </c>
      <c r="AU50">
        <v>157419.69</v>
      </c>
      <c r="AV50">
        <v>885192</v>
      </c>
      <c r="AW50">
        <v>199166</v>
      </c>
      <c r="AX50" s="52">
        <v>244.27</v>
      </c>
      <c r="AY50" s="48">
        <f t="shared" si="21"/>
        <v>81.535186473983714</v>
      </c>
      <c r="AZ50" s="48">
        <f t="shared" si="22"/>
        <v>64.444954353788845</v>
      </c>
      <c r="BA50" s="48">
        <f t="shared" si="23"/>
        <v>362.38260940762268</v>
      </c>
      <c r="BN50">
        <v>10865.37</v>
      </c>
      <c r="BW50">
        <v>17239</v>
      </c>
      <c r="BX50" s="52">
        <v>1.2443</v>
      </c>
      <c r="CF50">
        <v>8.8000000000000007</v>
      </c>
      <c r="CP50" s="52">
        <v>6.0777999999999999</v>
      </c>
      <c r="DI50" s="52">
        <v>1.9925999999999999</v>
      </c>
      <c r="DN50">
        <v>6285.4</v>
      </c>
      <c r="DO50">
        <v>12480.23</v>
      </c>
      <c r="DP50">
        <v>5703.8</v>
      </c>
      <c r="DQ50">
        <v>31421.5</v>
      </c>
      <c r="DR50">
        <f t="shared" si="24"/>
        <v>49605.53</v>
      </c>
      <c r="DS50">
        <v>42854.73</v>
      </c>
      <c r="DT50" s="52">
        <v>0.40653699999999998</v>
      </c>
      <c r="DU50" s="48">
        <f t="shared" si="41"/>
        <v>42.990708058290011</v>
      </c>
      <c r="DV50" s="48">
        <f t="shared" si="38"/>
        <v>6.3053435742000001</v>
      </c>
      <c r="DW50" s="48">
        <f t="shared" si="39"/>
        <v>49.762928346690003</v>
      </c>
      <c r="EA50" s="87">
        <f t="shared" si="40"/>
        <v>412.14553775431267</v>
      </c>
      <c r="EN50">
        <v>3331.3</v>
      </c>
    </row>
    <row r="51" spans="1:144" x14ac:dyDescent="0.25">
      <c r="A51" t="s">
        <v>682</v>
      </c>
      <c r="B51">
        <v>52.43</v>
      </c>
      <c r="C51">
        <v>90.134</v>
      </c>
      <c r="D51">
        <v>22.67</v>
      </c>
      <c r="E51">
        <f t="shared" si="17"/>
        <v>0.83320389642088444</v>
      </c>
      <c r="F51" s="1">
        <f t="shared" si="18"/>
        <v>75.099999999999994</v>
      </c>
      <c r="G51" s="1">
        <f t="shared" si="19"/>
        <v>90.134</v>
      </c>
      <c r="H51">
        <f t="shared" si="25"/>
        <v>0.18659497709180173</v>
      </c>
      <c r="I51" s="52">
        <f t="shared" si="26"/>
        <v>0.19967435008473541</v>
      </c>
      <c r="J51">
        <v>282.70999999999998</v>
      </c>
      <c r="K51">
        <v>531.68700000000001</v>
      </c>
      <c r="L51">
        <v>19.75</v>
      </c>
      <c r="M51">
        <v>20.318000000000001</v>
      </c>
      <c r="N51" s="52">
        <v>130.00700000000001</v>
      </c>
      <c r="O51">
        <v>50.308999999999997</v>
      </c>
      <c r="P51" s="52">
        <v>80.281999999999996</v>
      </c>
      <c r="Q51">
        <f t="shared" si="27"/>
        <v>232.40099999999998</v>
      </c>
      <c r="R51">
        <f t="shared" si="28"/>
        <v>451.40500000000003</v>
      </c>
      <c r="S51" s="1">
        <f t="shared" si="29"/>
        <v>402.476</v>
      </c>
      <c r="T51" s="1">
        <f t="shared" si="20"/>
        <v>451.40500000000003</v>
      </c>
      <c r="U51">
        <f t="shared" si="30"/>
        <v>0.11953194143328087</v>
      </c>
      <c r="V51" s="52">
        <f t="shared" si="31"/>
        <v>0.13406343737934723</v>
      </c>
      <c r="W51" s="1">
        <f t="shared" si="32"/>
        <v>327.37599999999998</v>
      </c>
      <c r="X51" s="1">
        <f t="shared" si="33"/>
        <v>361.27100000000002</v>
      </c>
      <c r="Y51">
        <f t="shared" si="34"/>
        <v>9.7227881559799223E-2</v>
      </c>
      <c r="Z51">
        <f t="shared" si="35"/>
        <v>0.10729440765050044</v>
      </c>
      <c r="AB51">
        <v>65.632999999999996</v>
      </c>
      <c r="AD51">
        <f t="shared" si="11"/>
        <v>17.501787174794718</v>
      </c>
      <c r="AG51" t="e">
        <f t="shared" si="36"/>
        <v>#DIV/0!</v>
      </c>
      <c r="AH51">
        <f t="shared" si="37"/>
        <v>5.1978816117117755E-3</v>
      </c>
      <c r="AP51" s="52">
        <v>0.95064099999999996</v>
      </c>
      <c r="AU51">
        <v>148595.70000000001</v>
      </c>
      <c r="AV51">
        <v>910493</v>
      </c>
      <c r="AW51">
        <v>203862</v>
      </c>
      <c r="AX51" s="52">
        <v>258.86</v>
      </c>
      <c r="AY51" s="48">
        <f t="shared" si="21"/>
        <v>78.753766514718379</v>
      </c>
      <c r="AZ51" s="48">
        <f t="shared" si="22"/>
        <v>57.403886270570965</v>
      </c>
      <c r="BA51" s="48">
        <f t="shared" si="23"/>
        <v>351.73182415205127</v>
      </c>
      <c r="BN51">
        <v>10980.69</v>
      </c>
      <c r="BW51">
        <v>17353</v>
      </c>
      <c r="BX51" s="52">
        <v>1.2486999999999999</v>
      </c>
      <c r="CF51">
        <v>8.75</v>
      </c>
      <c r="CP51" s="52">
        <v>6.6416000000000004</v>
      </c>
      <c r="DI51" s="52">
        <v>2.1122999999999998</v>
      </c>
      <c r="DN51">
        <v>7454.1</v>
      </c>
      <c r="DO51">
        <v>14896.46</v>
      </c>
      <c r="DP51">
        <v>5994</v>
      </c>
      <c r="DQ51">
        <v>32689</v>
      </c>
      <c r="DR51">
        <f t="shared" si="24"/>
        <v>53579.46</v>
      </c>
      <c r="DS51">
        <v>43719.81</v>
      </c>
      <c r="DT51" s="52">
        <v>0.39563199999999998</v>
      </c>
      <c r="DU51" s="48">
        <f t="shared" si="41"/>
        <v>41.56184389821</v>
      </c>
      <c r="DV51" s="48">
        <f t="shared" si="38"/>
        <v>7.0861730780999999</v>
      </c>
      <c r="DW51" s="48">
        <f t="shared" si="39"/>
        <v>50.934831433859998</v>
      </c>
      <c r="EA51" s="87">
        <f t="shared" si="40"/>
        <v>402.66665558591126</v>
      </c>
      <c r="EN51">
        <v>3367.1</v>
      </c>
    </row>
    <row r="52" spans="1:144" x14ac:dyDescent="0.25">
      <c r="A52" t="s">
        <v>683</v>
      </c>
      <c r="B52">
        <v>54.46</v>
      </c>
      <c r="C52">
        <v>95.058999999999997</v>
      </c>
      <c r="D52">
        <v>23.440999999999999</v>
      </c>
      <c r="E52">
        <f t="shared" si="17"/>
        <v>0.81950157270747637</v>
      </c>
      <c r="F52" s="1">
        <f t="shared" si="18"/>
        <v>77.900999999999996</v>
      </c>
      <c r="G52" s="1">
        <f t="shared" si="19"/>
        <v>95.058999999999997</v>
      </c>
      <c r="H52">
        <f t="shared" si="25"/>
        <v>0.179904944897601</v>
      </c>
      <c r="I52" s="52">
        <f t="shared" si="26"/>
        <v>0.19955788625122811</v>
      </c>
      <c r="J52">
        <v>306.63</v>
      </c>
      <c r="K52">
        <v>557.53</v>
      </c>
      <c r="L52">
        <v>17.71</v>
      </c>
      <c r="M52">
        <v>26.489000000000001</v>
      </c>
      <c r="N52" s="52">
        <v>136.608</v>
      </c>
      <c r="O52">
        <v>54.424999999999997</v>
      </c>
      <c r="P52" s="52">
        <v>81.182000000000002</v>
      </c>
      <c r="Q52">
        <f t="shared" si="27"/>
        <v>252.20499999999998</v>
      </c>
      <c r="R52">
        <f t="shared" si="28"/>
        <v>476.34799999999996</v>
      </c>
      <c r="S52" s="1">
        <f t="shared" si="29"/>
        <v>433.01199999999994</v>
      </c>
      <c r="T52" s="1">
        <f t="shared" si="20"/>
        <v>476.34799999999996</v>
      </c>
      <c r="U52">
        <f t="shared" si="30"/>
        <v>0.12706496860144373</v>
      </c>
      <c r="V52" s="52">
        <f t="shared" si="31"/>
        <v>0.13978167732848171</v>
      </c>
      <c r="W52" s="1">
        <f t="shared" si="32"/>
        <v>355.11099999999993</v>
      </c>
      <c r="X52" s="1">
        <f t="shared" si="33"/>
        <v>381.28899999999999</v>
      </c>
      <c r="Y52">
        <f t="shared" si="34"/>
        <v>0.10420535242678558</v>
      </c>
      <c r="Z52">
        <f t="shared" si="35"/>
        <v>0.11188714126415869</v>
      </c>
      <c r="AB52">
        <v>72.313000000000002</v>
      </c>
      <c r="AD52">
        <f t="shared" si="11"/>
        <v>19.28308527678044</v>
      </c>
      <c r="AG52" t="e">
        <f t="shared" si="36"/>
        <v>#DIV/0!</v>
      </c>
      <c r="AH52">
        <f t="shared" si="37"/>
        <v>5.6585143719644461E-3</v>
      </c>
      <c r="AP52" s="52">
        <v>0.93354599999999999</v>
      </c>
      <c r="AU52">
        <v>148254.57999999999</v>
      </c>
      <c r="AV52">
        <v>935107</v>
      </c>
      <c r="AW52">
        <v>213255</v>
      </c>
      <c r="AX52" s="52">
        <v>259.68</v>
      </c>
      <c r="AY52" s="48">
        <f t="shared" si="21"/>
        <v>82.122227356746762</v>
      </c>
      <c r="AZ52" s="48">
        <f t="shared" si="22"/>
        <v>57.091258471965489</v>
      </c>
      <c r="BA52" s="48">
        <f t="shared" si="23"/>
        <v>360.0997381392483</v>
      </c>
      <c r="BN52">
        <v>10911.09</v>
      </c>
      <c r="BW52">
        <v>17379</v>
      </c>
      <c r="BX52" s="52">
        <v>1.2310000000000001</v>
      </c>
      <c r="CF52">
        <v>8.91</v>
      </c>
      <c r="CP52" s="52">
        <v>7.1466000000000003</v>
      </c>
      <c r="DI52" s="52">
        <v>2.1375000000000002</v>
      </c>
      <c r="DN52">
        <v>8205.9</v>
      </c>
      <c r="DO52">
        <v>18027.46</v>
      </c>
      <c r="DP52">
        <v>6240</v>
      </c>
      <c r="DQ52">
        <v>33910.1</v>
      </c>
      <c r="DR52">
        <f t="shared" si="24"/>
        <v>58177.56</v>
      </c>
      <c r="DS52">
        <v>44520.02</v>
      </c>
      <c r="DT52" s="52">
        <v>0.42078700000000002</v>
      </c>
      <c r="DU52" s="48">
        <f t="shared" si="41"/>
        <v>41.561486590919998</v>
      </c>
      <c r="DV52" s="48">
        <f t="shared" si="38"/>
        <v>7.6605851213999996</v>
      </c>
      <c r="DW52" s="48">
        <f t="shared" si="39"/>
        <v>54.311428427759992</v>
      </c>
      <c r="EA52" s="87">
        <f t="shared" si="40"/>
        <v>414.41116656700831</v>
      </c>
      <c r="EN52">
        <v>3407.8</v>
      </c>
    </row>
    <row r="53" spans="1:144" x14ac:dyDescent="0.25">
      <c r="A53" t="s">
        <v>684</v>
      </c>
      <c r="B53">
        <v>59.07</v>
      </c>
      <c r="C53">
        <v>97.840999999999994</v>
      </c>
      <c r="D53">
        <v>23.844999999999999</v>
      </c>
      <c r="E53">
        <f t="shared" si="17"/>
        <v>0.84744636706493182</v>
      </c>
      <c r="F53" s="1">
        <f t="shared" si="18"/>
        <v>82.914999999999992</v>
      </c>
      <c r="G53" s="1">
        <f t="shared" si="19"/>
        <v>97.840999999999994</v>
      </c>
      <c r="H53">
        <f t="shared" si="25"/>
        <v>0.18417697338024663</v>
      </c>
      <c r="I53" s="52">
        <f t="shared" si="26"/>
        <v>0.19094503555788009</v>
      </c>
      <c r="J53">
        <v>325.04000000000002</v>
      </c>
      <c r="K53">
        <v>593.58600000000001</v>
      </c>
      <c r="L53">
        <v>19.78</v>
      </c>
      <c r="M53">
        <v>23.419</v>
      </c>
      <c r="N53" s="52">
        <v>137.422</v>
      </c>
      <c r="O53">
        <v>55.469000000000001</v>
      </c>
      <c r="P53" s="52">
        <v>81.182000000000002</v>
      </c>
      <c r="Q53">
        <f t="shared" si="27"/>
        <v>269.57100000000003</v>
      </c>
      <c r="R53">
        <f t="shared" si="28"/>
        <v>512.404</v>
      </c>
      <c r="S53" s="1">
        <f t="shared" si="29"/>
        <v>450.19200000000001</v>
      </c>
      <c r="T53" s="1">
        <f t="shared" si="20"/>
        <v>512.404</v>
      </c>
      <c r="U53">
        <f t="shared" si="30"/>
        <v>0.12935436600293077</v>
      </c>
      <c r="V53" s="52">
        <f t="shared" si="31"/>
        <v>0.14722983650834698</v>
      </c>
      <c r="W53" s="1">
        <f t="shared" si="32"/>
        <v>367.27700000000004</v>
      </c>
      <c r="X53" s="1">
        <f t="shared" si="33"/>
        <v>414.56299999999999</v>
      </c>
      <c r="Y53">
        <f t="shared" si="34"/>
        <v>0.10553027037899032</v>
      </c>
      <c r="Z53">
        <f t="shared" si="35"/>
        <v>0.11911703014107979</v>
      </c>
      <c r="AB53">
        <v>72.900000000000006</v>
      </c>
      <c r="AD53">
        <f t="shared" si="11"/>
        <v>19.439615514185473</v>
      </c>
      <c r="AG53" t="e">
        <f t="shared" si="36"/>
        <v>#DIV/0!</v>
      </c>
      <c r="AH53">
        <f t="shared" si="37"/>
        <v>5.5856148935969517E-3</v>
      </c>
      <c r="AP53" s="52">
        <v>0.94802799999999998</v>
      </c>
      <c r="AU53">
        <v>129333.47</v>
      </c>
      <c r="AV53">
        <v>978513</v>
      </c>
      <c r="AW53">
        <v>212514</v>
      </c>
      <c r="AX53" s="52">
        <v>235.74</v>
      </c>
      <c r="AY53" s="48">
        <f t="shared" si="21"/>
        <v>90.147620259608033</v>
      </c>
      <c r="AZ53" s="48">
        <f t="shared" si="22"/>
        <v>54.86275982014083</v>
      </c>
      <c r="BA53" s="48">
        <f t="shared" si="23"/>
        <v>415.08144566047338</v>
      </c>
      <c r="BN53">
        <v>11577.38</v>
      </c>
      <c r="BW53">
        <v>17635</v>
      </c>
      <c r="BX53" s="52">
        <v>1.2273000000000001</v>
      </c>
      <c r="CF53">
        <v>9.0299999999999994</v>
      </c>
      <c r="CP53" s="52">
        <v>7.1098999999999997</v>
      </c>
      <c r="DI53" s="52">
        <v>2.0139999999999998</v>
      </c>
      <c r="DN53">
        <v>7974.9</v>
      </c>
      <c r="DO53">
        <v>19484.89</v>
      </c>
      <c r="DP53">
        <v>7867.5</v>
      </c>
      <c r="DQ53">
        <v>33949.800000000003</v>
      </c>
      <c r="DR53">
        <f t="shared" si="24"/>
        <v>61302.19</v>
      </c>
      <c r="DS53">
        <v>46980.89</v>
      </c>
      <c r="DT53" s="52">
        <v>0.41211599999999998</v>
      </c>
      <c r="DU53" s="48">
        <f t="shared" si="41"/>
        <v>44.539199184920001</v>
      </c>
      <c r="DV53" s="48">
        <f t="shared" si="38"/>
        <v>7.5604284971999993</v>
      </c>
      <c r="DW53" s="48">
        <f t="shared" si="39"/>
        <v>58.11619258132</v>
      </c>
      <c r="EA53" s="87">
        <f t="shared" si="40"/>
        <v>473.19763824179336</v>
      </c>
      <c r="EN53">
        <v>3480.3</v>
      </c>
    </row>
    <row r="54" spans="1:144" x14ac:dyDescent="0.25">
      <c r="A54" t="s">
        <v>685</v>
      </c>
      <c r="B54">
        <v>61.5</v>
      </c>
      <c r="C54">
        <v>100.38500000000001</v>
      </c>
      <c r="D54">
        <v>25.068999999999999</v>
      </c>
      <c r="E54">
        <f t="shared" si="17"/>
        <v>0.86236987597748671</v>
      </c>
      <c r="F54" s="1">
        <f t="shared" si="18"/>
        <v>86.569000000000003</v>
      </c>
      <c r="G54" s="1">
        <f t="shared" si="19"/>
        <v>100.38500000000001</v>
      </c>
      <c r="H54">
        <f t="shared" si="25"/>
        <v>0.18666525791023922</v>
      </c>
      <c r="I54" s="52">
        <f t="shared" si="26"/>
        <v>0.18255635269192649</v>
      </c>
      <c r="J54">
        <v>341.85</v>
      </c>
      <c r="K54">
        <v>632.18299999999999</v>
      </c>
      <c r="L54">
        <v>20.55</v>
      </c>
      <c r="M54">
        <v>18.004000000000001</v>
      </c>
      <c r="N54" s="52">
        <v>141.57499999999999</v>
      </c>
      <c r="O54">
        <v>58.213000000000001</v>
      </c>
      <c r="P54" s="52">
        <v>82.298000000000002</v>
      </c>
      <c r="Q54">
        <f t="shared" si="27"/>
        <v>283.637</v>
      </c>
      <c r="R54">
        <f t="shared" si="28"/>
        <v>549.88499999999999</v>
      </c>
      <c r="S54" s="1">
        <f t="shared" si="29"/>
        <v>463.76600000000002</v>
      </c>
      <c r="T54" s="1">
        <f t="shared" si="20"/>
        <v>549.88499999999999</v>
      </c>
      <c r="U54">
        <f t="shared" si="30"/>
        <v>0.1294062168647804</v>
      </c>
      <c r="V54" s="52">
        <f t="shared" si="31"/>
        <v>0.15343629666834085</v>
      </c>
      <c r="W54" s="1">
        <f t="shared" si="32"/>
        <v>377.197</v>
      </c>
      <c r="X54" s="1">
        <f t="shared" si="33"/>
        <v>449.5</v>
      </c>
      <c r="Y54">
        <f t="shared" si="34"/>
        <v>0.10525057201852782</v>
      </c>
      <c r="Z54">
        <f t="shared" si="35"/>
        <v>0.12542552597801215</v>
      </c>
      <c r="AB54">
        <v>73.951999999999998</v>
      </c>
      <c r="AD54">
        <f t="shared" si="11"/>
        <v>19.720143299108969</v>
      </c>
      <c r="AG54" t="e">
        <f t="shared" si="36"/>
        <v>#DIV/0!</v>
      </c>
      <c r="AH54">
        <f t="shared" si="37"/>
        <v>5.5025791894382971E-3</v>
      </c>
      <c r="AP54" s="52">
        <v>0.91206500000000001</v>
      </c>
      <c r="AU54">
        <v>140292</v>
      </c>
      <c r="AV54">
        <v>1034156</v>
      </c>
      <c r="AW54">
        <v>210811</v>
      </c>
      <c r="AX54" s="52">
        <v>237.53</v>
      </c>
      <c r="AY54" s="48">
        <f t="shared" si="21"/>
        <v>88.751315623289685</v>
      </c>
      <c r="AZ54" s="48">
        <f t="shared" si="22"/>
        <v>59.062855218288213</v>
      </c>
      <c r="BA54" s="48">
        <f t="shared" si="23"/>
        <v>435.37911000715701</v>
      </c>
      <c r="BN54">
        <v>11394.87</v>
      </c>
      <c r="BW54">
        <v>17558</v>
      </c>
      <c r="BX54" s="52">
        <v>1.2307999999999999</v>
      </c>
      <c r="CF54">
        <v>9.25</v>
      </c>
      <c r="CP54" s="52">
        <v>7.1696999999999997</v>
      </c>
      <c r="DI54" s="52">
        <v>2.0743</v>
      </c>
      <c r="DN54">
        <v>8522.7000000000007</v>
      </c>
      <c r="DO54">
        <v>21183.97</v>
      </c>
      <c r="DP54">
        <v>8741.6</v>
      </c>
      <c r="DQ54">
        <v>34892.199999999997</v>
      </c>
      <c r="DR54">
        <f t="shared" si="24"/>
        <v>64817.77</v>
      </c>
      <c r="DS54">
        <v>46737.82</v>
      </c>
      <c r="DT54" s="52">
        <v>0.39340700000000001</v>
      </c>
      <c r="DU54" s="48">
        <f t="shared" si="41"/>
        <v>42.627929798300002</v>
      </c>
      <c r="DV54" s="48">
        <f t="shared" si="38"/>
        <v>7.7732563755000008</v>
      </c>
      <c r="DW54" s="48">
        <f t="shared" si="39"/>
        <v>59.118019395049998</v>
      </c>
      <c r="EA54" s="87">
        <f t="shared" si="40"/>
        <v>494.49712940220701</v>
      </c>
      <c r="EN54">
        <v>3583.8</v>
      </c>
    </row>
    <row r="55" spans="1:144" x14ac:dyDescent="0.25">
      <c r="A55" t="s">
        <v>686</v>
      </c>
      <c r="B55">
        <v>64.36</v>
      </c>
      <c r="C55">
        <v>98.058000000000007</v>
      </c>
      <c r="D55">
        <v>26.055</v>
      </c>
      <c r="E55">
        <f t="shared" si="17"/>
        <v>0.92205633400640419</v>
      </c>
      <c r="F55" s="1">
        <f t="shared" si="18"/>
        <v>90.414999999999992</v>
      </c>
      <c r="G55" s="1">
        <f t="shared" si="19"/>
        <v>98.058000000000007</v>
      </c>
      <c r="H55">
        <f t="shared" si="25"/>
        <v>0.1936670250911412</v>
      </c>
      <c r="I55" s="52">
        <f t="shared" si="26"/>
        <v>0.16724713716045891</v>
      </c>
      <c r="J55">
        <v>345.71</v>
      </c>
      <c r="K55">
        <v>669.57899999999995</v>
      </c>
      <c r="L55">
        <v>17.96</v>
      </c>
      <c r="M55">
        <v>20.696999999999999</v>
      </c>
      <c r="N55" s="52">
        <v>145.38900000000001</v>
      </c>
      <c r="O55">
        <v>62.898000000000003</v>
      </c>
      <c r="P55" s="52">
        <v>83.272999999999996</v>
      </c>
      <c r="Q55">
        <f t="shared" si="27"/>
        <v>282.81199999999995</v>
      </c>
      <c r="R55">
        <f t="shared" si="28"/>
        <v>586.30599999999993</v>
      </c>
      <c r="S55" s="1">
        <f t="shared" si="29"/>
        <v>466.85799999999995</v>
      </c>
      <c r="T55" s="1">
        <f t="shared" si="20"/>
        <v>586.30599999999993</v>
      </c>
      <c r="U55">
        <f t="shared" si="30"/>
        <v>0.12644097175202446</v>
      </c>
      <c r="V55" s="52">
        <f t="shared" si="31"/>
        <v>0.15879153914903987</v>
      </c>
      <c r="W55" s="1">
        <f t="shared" si="32"/>
        <v>376.44299999999998</v>
      </c>
      <c r="X55" s="1">
        <f t="shared" si="33"/>
        <v>488.24799999999993</v>
      </c>
      <c r="Y55">
        <f t="shared" si="34"/>
        <v>0.10195352490317687</v>
      </c>
      <c r="Z55">
        <f t="shared" si="35"/>
        <v>0.13223410882106001</v>
      </c>
      <c r="AB55">
        <v>74.504999999999995</v>
      </c>
      <c r="AD55">
        <f t="shared" si="11"/>
        <v>19.867607049168566</v>
      </c>
      <c r="AG55" t="e">
        <f t="shared" si="36"/>
        <v>#DIV/0!</v>
      </c>
      <c r="AH55">
        <f t="shared" si="37"/>
        <v>5.380821452527846E-3</v>
      </c>
      <c r="AP55" s="52">
        <v>0.86108799999999996</v>
      </c>
      <c r="AU55">
        <v>139383.70000000001</v>
      </c>
      <c r="AV55">
        <v>1067664</v>
      </c>
      <c r="AW55">
        <v>214090</v>
      </c>
      <c r="AX55" s="52">
        <v>242.53</v>
      </c>
      <c r="AY55" s="48">
        <f t="shared" si="21"/>
        <v>88.273615635179155</v>
      </c>
      <c r="AZ55" s="48">
        <f t="shared" si="22"/>
        <v>57.470704655094224</v>
      </c>
      <c r="BA55" s="48">
        <f t="shared" si="23"/>
        <v>440.21935430668373</v>
      </c>
      <c r="BN55">
        <v>11524.41</v>
      </c>
      <c r="BW55">
        <v>17918</v>
      </c>
      <c r="BX55" s="52">
        <v>1.2326999999999999</v>
      </c>
      <c r="CF55">
        <v>9.49</v>
      </c>
      <c r="CP55" s="52">
        <v>7.4039999999999999</v>
      </c>
      <c r="DI55" s="52">
        <v>2.1467000000000001</v>
      </c>
      <c r="DN55">
        <v>8654.7000000000007</v>
      </c>
      <c r="DO55">
        <v>22945.200000000001</v>
      </c>
      <c r="DP55">
        <v>9454.5</v>
      </c>
      <c r="DQ55">
        <v>36765.800000000003</v>
      </c>
      <c r="DR55">
        <f t="shared" si="24"/>
        <v>69165.5</v>
      </c>
      <c r="DS55">
        <v>48360.75</v>
      </c>
      <c r="DT55" s="52">
        <v>0.378917</v>
      </c>
      <c r="DU55" s="48">
        <f t="shared" si="41"/>
        <v>41.642861495999995</v>
      </c>
      <c r="DV55" s="48">
        <f t="shared" si="38"/>
        <v>7.4524583136000002</v>
      </c>
      <c r="DW55" s="48">
        <f t="shared" si="39"/>
        <v>59.557582063999995</v>
      </c>
      <c r="EA55" s="87">
        <f t="shared" si="40"/>
        <v>499.7769363706837</v>
      </c>
      <c r="EN55">
        <v>3692.3</v>
      </c>
    </row>
    <row r="56" spans="1:144" x14ac:dyDescent="0.25">
      <c r="A56" t="s">
        <v>687</v>
      </c>
      <c r="B56">
        <v>67.91</v>
      </c>
      <c r="C56">
        <v>94.894000000000005</v>
      </c>
      <c r="D56">
        <v>27.545999999999999</v>
      </c>
      <c r="E56">
        <f t="shared" si="17"/>
        <v>1.0059223976226104</v>
      </c>
      <c r="F56" s="1">
        <f t="shared" si="18"/>
        <v>95.455999999999989</v>
      </c>
      <c r="G56" s="1">
        <f t="shared" si="19"/>
        <v>94.894000000000005</v>
      </c>
      <c r="H56">
        <f t="shared" si="25"/>
        <v>0.2011365767421083</v>
      </c>
      <c r="I56" s="52">
        <f t="shared" si="26"/>
        <v>0.15690145502645506</v>
      </c>
      <c r="J56">
        <v>337.7</v>
      </c>
      <c r="K56">
        <v>700.93299999999999</v>
      </c>
      <c r="L56">
        <v>18.95</v>
      </c>
      <c r="M56">
        <v>21.446000000000002</v>
      </c>
      <c r="N56" s="52">
        <v>150.91200000000001</v>
      </c>
      <c r="O56">
        <v>54.424999999999997</v>
      </c>
      <c r="P56" s="52">
        <v>96.132999999999996</v>
      </c>
      <c r="Q56">
        <f t="shared" si="27"/>
        <v>283.27499999999998</v>
      </c>
      <c r="R56">
        <f t="shared" si="28"/>
        <v>604.79999999999995</v>
      </c>
      <c r="S56" s="1">
        <f t="shared" si="29"/>
        <v>474.58300000000003</v>
      </c>
      <c r="T56" s="1">
        <f t="shared" si="20"/>
        <v>604.79999999999995</v>
      </c>
      <c r="U56">
        <f t="shared" si="30"/>
        <v>0.1250185716919997</v>
      </c>
      <c r="V56" s="52">
        <f t="shared" si="31"/>
        <v>0.15932140881430942</v>
      </c>
      <c r="W56" s="1">
        <f t="shared" si="32"/>
        <v>379.12700000000007</v>
      </c>
      <c r="X56" s="1">
        <f t="shared" si="33"/>
        <v>509.90599999999995</v>
      </c>
      <c r="Y56">
        <f t="shared" si="34"/>
        <v>9.9872764152683036E-2</v>
      </c>
      <c r="Z56">
        <f t="shared" si="35"/>
        <v>0.1343236479544796</v>
      </c>
      <c r="AB56">
        <v>63.093000000000004</v>
      </c>
      <c r="AD56">
        <f t="shared" si="11"/>
        <v>16.824467237812126</v>
      </c>
      <c r="AG56" t="e">
        <f t="shared" si="36"/>
        <v>#DIV/0!</v>
      </c>
      <c r="AH56">
        <f t="shared" si="37"/>
        <v>4.4320400510555902E-3</v>
      </c>
      <c r="AP56" s="52">
        <v>0.84386899999999998</v>
      </c>
      <c r="AU56">
        <v>139249.20000000001</v>
      </c>
      <c r="AV56">
        <v>1100061</v>
      </c>
      <c r="AW56">
        <v>223063</v>
      </c>
      <c r="AX56" s="52">
        <v>234.24</v>
      </c>
      <c r="AY56" s="48">
        <f t="shared" si="21"/>
        <v>95.228398224043715</v>
      </c>
      <c r="AZ56" s="48">
        <f t="shared" si="22"/>
        <v>59.447233606557383</v>
      </c>
      <c r="BA56" s="48">
        <f t="shared" si="23"/>
        <v>469.62986680327867</v>
      </c>
      <c r="BN56">
        <v>11733.2</v>
      </c>
      <c r="BW56">
        <v>17847</v>
      </c>
      <c r="BX56" s="52">
        <v>1.2384999999999999</v>
      </c>
      <c r="CF56">
        <v>9.9600000000000009</v>
      </c>
      <c r="CP56" s="52">
        <v>7.5002000000000004</v>
      </c>
      <c r="DI56" s="52">
        <v>2.1574</v>
      </c>
      <c r="DN56">
        <v>7922.8</v>
      </c>
      <c r="DO56">
        <v>24327.13</v>
      </c>
      <c r="DP56">
        <v>10094.299999999999</v>
      </c>
      <c r="DQ56">
        <v>39524.1</v>
      </c>
      <c r="DR56">
        <f t="shared" si="24"/>
        <v>73945.53</v>
      </c>
      <c r="DS56">
        <v>48522.37</v>
      </c>
      <c r="DT56" s="52">
        <v>0.36713400000000002</v>
      </c>
      <c r="DU56" s="48">
        <f t="shared" si="41"/>
        <v>40.946523849530003</v>
      </c>
      <c r="DV56" s="48">
        <f t="shared" si="38"/>
        <v>6.6858053131999995</v>
      </c>
      <c r="DW56" s="48">
        <f t="shared" si="39"/>
        <v>62.400340455569996</v>
      </c>
      <c r="EA56" s="87">
        <f t="shared" si="40"/>
        <v>532.03020725884869</v>
      </c>
      <c r="EN56">
        <v>3796.1</v>
      </c>
    </row>
    <row r="57" spans="1:144" x14ac:dyDescent="0.25">
      <c r="A57" t="s">
        <v>688</v>
      </c>
      <c r="B57">
        <v>70.739999999999995</v>
      </c>
      <c r="C57">
        <v>95.037999999999997</v>
      </c>
      <c r="D57">
        <v>27.524000000000001</v>
      </c>
      <c r="E57">
        <f t="shared" si="17"/>
        <v>1.033944317010038</v>
      </c>
      <c r="F57" s="1">
        <f t="shared" si="18"/>
        <v>98.263999999999996</v>
      </c>
      <c r="G57" s="1">
        <f t="shared" si="19"/>
        <v>95.037999999999997</v>
      </c>
      <c r="H57">
        <f t="shared" si="25"/>
        <v>0.20865059985136425</v>
      </c>
      <c r="I57" s="52">
        <f t="shared" si="26"/>
        <v>0.14452250608272504</v>
      </c>
      <c r="J57">
        <v>345.06</v>
      </c>
      <c r="K57">
        <v>742.048</v>
      </c>
      <c r="L57">
        <v>18.71</v>
      </c>
      <c r="M57">
        <v>22.167000000000002</v>
      </c>
      <c r="N57" s="52">
        <v>151.37899999999999</v>
      </c>
      <c r="O57">
        <v>66.366</v>
      </c>
      <c r="P57" s="52">
        <v>84.447999999999993</v>
      </c>
      <c r="Q57">
        <f t="shared" si="27"/>
        <v>278.69400000000002</v>
      </c>
      <c r="R57">
        <f t="shared" si="28"/>
        <v>657.6</v>
      </c>
      <c r="S57" s="1">
        <f t="shared" si="29"/>
        <v>470.95</v>
      </c>
      <c r="T57" s="1">
        <f t="shared" si="20"/>
        <v>657.6</v>
      </c>
      <c r="U57">
        <f t="shared" si="30"/>
        <v>0.12036137804130034</v>
      </c>
      <c r="V57" s="52">
        <f t="shared" si="31"/>
        <v>0.1680637906358618</v>
      </c>
      <c r="W57" s="1">
        <f t="shared" si="32"/>
        <v>372.68599999999998</v>
      </c>
      <c r="X57" s="1">
        <f t="shared" si="33"/>
        <v>562.56200000000001</v>
      </c>
      <c r="Y57">
        <f t="shared" si="34"/>
        <v>9.52479043140462E-2</v>
      </c>
      <c r="Z57">
        <f t="shared" si="35"/>
        <v>0.14377479043140462</v>
      </c>
      <c r="AB57">
        <v>62.78</v>
      </c>
      <c r="AD57">
        <f t="shared" si="11"/>
        <v>16.741002221955608</v>
      </c>
      <c r="AG57" t="e">
        <f t="shared" si="36"/>
        <v>#DIV/0!</v>
      </c>
      <c r="AH57">
        <f t="shared" si="37"/>
        <v>4.2785223425566366E-3</v>
      </c>
      <c r="AP57" s="52">
        <v>0.83164800000000005</v>
      </c>
      <c r="AU57">
        <v>127519.34</v>
      </c>
      <c r="AV57">
        <v>1115020</v>
      </c>
      <c r="AW57">
        <v>221434</v>
      </c>
      <c r="AX57" s="52">
        <v>231.01</v>
      </c>
      <c r="AY57" s="48">
        <f t="shared" si="21"/>
        <v>95.854724903683831</v>
      </c>
      <c r="AZ57" s="48">
        <f t="shared" si="22"/>
        <v>55.200787844682054</v>
      </c>
      <c r="BA57" s="48">
        <f t="shared" si="23"/>
        <v>482.67174581186964</v>
      </c>
      <c r="BN57">
        <v>11720.88</v>
      </c>
      <c r="BW57">
        <v>17835</v>
      </c>
      <c r="BX57" s="52">
        <v>1.2554000000000001</v>
      </c>
      <c r="CF57">
        <v>9.92</v>
      </c>
      <c r="CP57" s="52">
        <v>7.6890000000000001</v>
      </c>
      <c r="DI57" s="52">
        <v>2.1962999999999999</v>
      </c>
      <c r="DN57">
        <v>7123</v>
      </c>
      <c r="DO57">
        <v>25933.8</v>
      </c>
      <c r="DP57">
        <v>11022</v>
      </c>
      <c r="DQ57">
        <v>42130.5</v>
      </c>
      <c r="DR57">
        <f t="shared" si="24"/>
        <v>79086.3</v>
      </c>
      <c r="DS57">
        <v>48851.59</v>
      </c>
      <c r="DT57" s="52">
        <v>0.3861</v>
      </c>
      <c r="DU57" s="48">
        <f t="shared" si="41"/>
        <v>40.627327120319997</v>
      </c>
      <c r="DV57" s="48">
        <f t="shared" si="38"/>
        <v>5.9238287040000008</v>
      </c>
      <c r="DW57" s="48">
        <f t="shared" si="39"/>
        <v>65.771963222400004</v>
      </c>
      <c r="EA57" s="87">
        <f t="shared" si="40"/>
        <v>548.44370903426966</v>
      </c>
      <c r="EN57">
        <v>3912.8</v>
      </c>
    </row>
    <row r="58" spans="1:144" x14ac:dyDescent="0.25">
      <c r="A58" t="s">
        <v>689</v>
      </c>
      <c r="B58">
        <v>72.900000000000006</v>
      </c>
      <c r="C58">
        <v>98.441000000000003</v>
      </c>
      <c r="D58">
        <v>28.95</v>
      </c>
      <c r="E58">
        <f t="shared" si="17"/>
        <v>1.034629879826495</v>
      </c>
      <c r="F58" s="1">
        <f t="shared" si="18"/>
        <v>101.85000000000001</v>
      </c>
      <c r="G58" s="1">
        <f t="shared" si="19"/>
        <v>98.441000000000003</v>
      </c>
      <c r="H58">
        <f t="shared" si="25"/>
        <v>0.21286778997880731</v>
      </c>
      <c r="I58" s="52">
        <f t="shared" si="26"/>
        <v>0.14221611602544379</v>
      </c>
      <c r="J58">
        <v>349.9</v>
      </c>
      <c r="K58">
        <v>778.12400000000002</v>
      </c>
      <c r="L58">
        <v>18.27</v>
      </c>
      <c r="M58">
        <v>20.251999999999999</v>
      </c>
      <c r="N58" s="52">
        <v>156.97200000000001</v>
      </c>
      <c r="O58">
        <v>66.927999999999997</v>
      </c>
      <c r="P58" s="52">
        <v>85.930999999999997</v>
      </c>
      <c r="Q58">
        <f t="shared" si="27"/>
        <v>282.97199999999998</v>
      </c>
      <c r="R58">
        <f t="shared" si="28"/>
        <v>692.19299999999998</v>
      </c>
      <c r="S58" s="1">
        <f t="shared" si="29"/>
        <v>478.46599999999995</v>
      </c>
      <c r="T58" s="1">
        <f t="shared" si="20"/>
        <v>692.19299999999998</v>
      </c>
      <c r="U58">
        <f t="shared" si="30"/>
        <v>0.11916961394769612</v>
      </c>
      <c r="V58" s="52">
        <f t="shared" si="31"/>
        <v>0.17240174346201742</v>
      </c>
      <c r="W58" s="1">
        <f t="shared" si="32"/>
        <v>376.61599999999993</v>
      </c>
      <c r="X58" s="1">
        <f t="shared" si="33"/>
        <v>593.75199999999995</v>
      </c>
      <c r="Y58">
        <f t="shared" si="34"/>
        <v>9.3802241594022395E-2</v>
      </c>
      <c r="Z58">
        <f t="shared" si="35"/>
        <v>0.14788343711083435</v>
      </c>
      <c r="AB58">
        <v>63.572000000000003</v>
      </c>
      <c r="AD58">
        <f t="shared" si="11"/>
        <v>16.952198044825771</v>
      </c>
      <c r="AG58" t="e">
        <f t="shared" si="36"/>
        <v>#DIV/0!</v>
      </c>
      <c r="AH58">
        <f t="shared" si="37"/>
        <v>4.222216200454737E-3</v>
      </c>
      <c r="AP58" s="52">
        <v>0.82528800000000002</v>
      </c>
      <c r="AU58">
        <v>135152.54999999999</v>
      </c>
      <c r="AV58">
        <v>1159437</v>
      </c>
      <c r="AW58">
        <v>219925</v>
      </c>
      <c r="AX58" s="52">
        <v>229.61</v>
      </c>
      <c r="AY58" s="48">
        <f t="shared" si="21"/>
        <v>95.781978136840721</v>
      </c>
      <c r="AZ58" s="48">
        <f t="shared" si="22"/>
        <v>58.861787378598493</v>
      </c>
      <c r="BA58" s="48">
        <f t="shared" si="23"/>
        <v>504.95927877705674</v>
      </c>
      <c r="BN58">
        <v>12025.94</v>
      </c>
      <c r="BW58">
        <v>17964</v>
      </c>
      <c r="BX58" s="52">
        <v>1.2927999999999999</v>
      </c>
      <c r="CF58">
        <v>10.34</v>
      </c>
      <c r="CP58" s="52">
        <v>7.7411000000000003</v>
      </c>
      <c r="DI58" s="52">
        <v>2.2448999999999999</v>
      </c>
      <c r="DN58">
        <v>6977.5</v>
      </c>
      <c r="DO58">
        <v>27729.98</v>
      </c>
      <c r="DP58">
        <v>10603.6</v>
      </c>
      <c r="DQ58">
        <v>43045.2</v>
      </c>
      <c r="DR58">
        <f t="shared" si="24"/>
        <v>81378.78</v>
      </c>
      <c r="DS58">
        <v>49743.34</v>
      </c>
      <c r="DT58" s="52">
        <v>0.35916999999999999</v>
      </c>
      <c r="DU58" s="48">
        <f t="shared" si="41"/>
        <v>41.052581581920002</v>
      </c>
      <c r="DV58" s="48">
        <f t="shared" si="38"/>
        <v>5.7584470200000002</v>
      </c>
      <c r="DW58" s="48">
        <f t="shared" si="39"/>
        <v>67.160930588639999</v>
      </c>
      <c r="EA58" s="87">
        <f t="shared" si="40"/>
        <v>572.12020936569672</v>
      </c>
      <c r="EN58">
        <v>4015</v>
      </c>
    </row>
    <row r="59" spans="1:144" x14ac:dyDescent="0.25">
      <c r="A59" t="s">
        <v>690</v>
      </c>
      <c r="B59">
        <v>73.63</v>
      </c>
      <c r="C59">
        <v>102.23399999999999</v>
      </c>
      <c r="D59">
        <v>29.34</v>
      </c>
      <c r="E59">
        <f t="shared" si="17"/>
        <v>1.007199170530352</v>
      </c>
      <c r="F59" s="1">
        <f t="shared" si="18"/>
        <v>102.97</v>
      </c>
      <c r="G59" s="1">
        <f t="shared" si="19"/>
        <v>102.23399999999999</v>
      </c>
      <c r="H59">
        <f t="shared" si="25"/>
        <v>0.20903751794084746</v>
      </c>
      <c r="I59" s="52">
        <f t="shared" si="26"/>
        <v>0.14018541651526098</v>
      </c>
      <c r="J59">
        <v>361.5</v>
      </c>
      <c r="K59">
        <v>815.80799999999999</v>
      </c>
      <c r="L59">
        <v>19</v>
      </c>
      <c r="M59">
        <v>23.611999999999998</v>
      </c>
      <c r="N59" s="52">
        <v>156.96600000000001</v>
      </c>
      <c r="O59">
        <v>68.486999999999995</v>
      </c>
      <c r="P59" s="52">
        <v>86.531000000000006</v>
      </c>
      <c r="Q59">
        <f t="shared" si="27"/>
        <v>293.01300000000003</v>
      </c>
      <c r="R59">
        <f t="shared" si="28"/>
        <v>729.27700000000004</v>
      </c>
      <c r="S59" s="1">
        <f t="shared" si="29"/>
        <v>492.59100000000007</v>
      </c>
      <c r="T59" s="1">
        <f t="shared" si="20"/>
        <v>729.27700000000004</v>
      </c>
      <c r="U59">
        <f t="shared" si="30"/>
        <v>0.12051450800019574</v>
      </c>
      <c r="V59" s="52">
        <f t="shared" si="31"/>
        <v>0.17842075647110633</v>
      </c>
      <c r="W59" s="1">
        <f t="shared" si="32"/>
        <v>389.62100000000009</v>
      </c>
      <c r="X59" s="1">
        <f t="shared" si="33"/>
        <v>627.04300000000001</v>
      </c>
      <c r="Y59">
        <f t="shared" si="34"/>
        <v>9.5322454371972426E-2</v>
      </c>
      <c r="Z59">
        <f t="shared" si="35"/>
        <v>0.15340876841023635</v>
      </c>
      <c r="AB59">
        <v>63.981999999999999</v>
      </c>
      <c r="AD59">
        <f t="shared" si="11"/>
        <v>17.061529215756028</v>
      </c>
      <c r="AG59" t="e">
        <f t="shared" si="36"/>
        <v>#DIV/0!</v>
      </c>
      <c r="AH59">
        <f t="shared" si="37"/>
        <v>4.1741765464001638E-3</v>
      </c>
      <c r="AP59" s="52">
        <v>0.76769699999999996</v>
      </c>
      <c r="AU59">
        <v>141835.01</v>
      </c>
      <c r="AV59">
        <v>1191689</v>
      </c>
      <c r="AW59">
        <v>225460</v>
      </c>
      <c r="AX59" s="52">
        <v>243.46</v>
      </c>
      <c r="AY59" s="48">
        <f t="shared" si="21"/>
        <v>92.60658835126921</v>
      </c>
      <c r="AZ59" s="48">
        <f t="shared" si="22"/>
        <v>58.258034173991618</v>
      </c>
      <c r="BA59" s="48">
        <f t="shared" si="23"/>
        <v>489.48040745913084</v>
      </c>
      <c r="BN59">
        <v>12185.33</v>
      </c>
      <c r="BW59">
        <v>17916</v>
      </c>
      <c r="BX59" s="52">
        <v>1.3139000000000001</v>
      </c>
      <c r="CF59">
        <v>10.73</v>
      </c>
      <c r="CP59" s="52">
        <v>8.3718000000000004</v>
      </c>
      <c r="DI59" s="52">
        <v>2.4390000000000001</v>
      </c>
      <c r="DN59">
        <v>5795.7</v>
      </c>
      <c r="DO59">
        <v>29859.63</v>
      </c>
      <c r="DP59">
        <v>10411.299999999999</v>
      </c>
      <c r="DQ59">
        <v>44883.3</v>
      </c>
      <c r="DR59">
        <f t="shared" si="24"/>
        <v>85154.23000000001</v>
      </c>
      <c r="DS59">
        <v>50091.31</v>
      </c>
      <c r="DT59" s="52">
        <v>0.33054600000000001</v>
      </c>
      <c r="DU59" s="48">
        <f t="shared" si="41"/>
        <v>38.454948413069992</v>
      </c>
      <c r="DV59" s="48">
        <f t="shared" si="38"/>
        <v>4.4493415028999994</v>
      </c>
      <c r="DW59" s="48">
        <f t="shared" si="39"/>
        <v>65.372646908310003</v>
      </c>
      <c r="EA59" s="87">
        <f t="shared" si="40"/>
        <v>554.85305436744079</v>
      </c>
      <c r="EN59">
        <v>4087.4</v>
      </c>
    </row>
    <row r="60" spans="1:144" x14ac:dyDescent="0.25">
      <c r="A60" t="s">
        <v>691</v>
      </c>
      <c r="B60">
        <v>76.03</v>
      </c>
      <c r="C60">
        <v>123.92</v>
      </c>
      <c r="D60">
        <v>29.942</v>
      </c>
      <c r="E60">
        <f t="shared" si="17"/>
        <v>0.85516462233699164</v>
      </c>
      <c r="F60" s="1">
        <f t="shared" si="18"/>
        <v>105.97200000000001</v>
      </c>
      <c r="G60" s="1">
        <f t="shared" si="19"/>
        <v>123.92</v>
      </c>
      <c r="H60">
        <f t="shared" si="25"/>
        <v>0.21215743037495718</v>
      </c>
      <c r="I60" s="52">
        <f t="shared" si="26"/>
        <v>0.16089661691232227</v>
      </c>
      <c r="J60">
        <v>367.49</v>
      </c>
      <c r="K60">
        <v>858.37199999999996</v>
      </c>
      <c r="L60">
        <v>21.7</v>
      </c>
      <c r="M60">
        <v>21.818999999999999</v>
      </c>
      <c r="N60" s="52">
        <v>159.523</v>
      </c>
      <c r="O60">
        <v>71.034999999999997</v>
      </c>
      <c r="P60" s="52">
        <v>88.188000000000002</v>
      </c>
      <c r="Q60">
        <f t="shared" si="27"/>
        <v>296.45500000000004</v>
      </c>
      <c r="R60">
        <f t="shared" si="28"/>
        <v>770.18399999999997</v>
      </c>
      <c r="S60" s="1">
        <f t="shared" si="29"/>
        <v>499.49700000000007</v>
      </c>
      <c r="T60" s="1">
        <f t="shared" si="20"/>
        <v>770.18399999999997</v>
      </c>
      <c r="U60">
        <f t="shared" si="30"/>
        <v>0.12043036937023821</v>
      </c>
      <c r="V60" s="52">
        <f t="shared" si="31"/>
        <v>0.18569389526473137</v>
      </c>
      <c r="W60" s="1">
        <f t="shared" si="32"/>
        <v>393.52500000000009</v>
      </c>
      <c r="X60" s="1">
        <f t="shared" si="33"/>
        <v>646.26400000000001</v>
      </c>
      <c r="Y60">
        <f t="shared" si="34"/>
        <v>9.4880171665541538E-2</v>
      </c>
      <c r="Z60">
        <f t="shared" si="35"/>
        <v>0.15581637573536503</v>
      </c>
      <c r="AB60">
        <v>58.893999999999998</v>
      </c>
      <c r="AD60">
        <f t="shared" si="11"/>
        <v>15.704756050650738</v>
      </c>
      <c r="AG60" t="e">
        <f t="shared" si="36"/>
        <v>#DIV/0!</v>
      </c>
      <c r="AH60">
        <f t="shared" si="37"/>
        <v>3.7864683312399307E-3</v>
      </c>
      <c r="AP60" s="52">
        <v>0.73136800000000002</v>
      </c>
      <c r="AU60">
        <v>141619.10999999999</v>
      </c>
      <c r="AV60">
        <v>1223844</v>
      </c>
      <c r="AW60">
        <v>235777</v>
      </c>
      <c r="AX60" s="52">
        <v>246.02</v>
      </c>
      <c r="AY60" s="48">
        <f t="shared" si="21"/>
        <v>95.836517356312498</v>
      </c>
      <c r="AZ60" s="48">
        <f t="shared" si="22"/>
        <v>57.564063897244111</v>
      </c>
      <c r="BA60" s="48">
        <f t="shared" si="23"/>
        <v>497.4571173075359</v>
      </c>
      <c r="BN60">
        <v>12124.69</v>
      </c>
      <c r="BW60">
        <v>17966</v>
      </c>
      <c r="BX60" s="52">
        <v>1.3184</v>
      </c>
      <c r="CF60">
        <v>11.11</v>
      </c>
      <c r="CP60" s="52">
        <v>8.8496000000000006</v>
      </c>
      <c r="DI60" s="52">
        <v>2.5139</v>
      </c>
      <c r="DN60">
        <v>5204.8</v>
      </c>
      <c r="DO60">
        <v>31284.63</v>
      </c>
      <c r="DP60">
        <v>11220.9</v>
      </c>
      <c r="DQ60">
        <v>46354.400000000001</v>
      </c>
      <c r="DR60">
        <f t="shared" si="24"/>
        <v>88859.930000000008</v>
      </c>
      <c r="DS60">
        <v>50287.34</v>
      </c>
      <c r="DT60" s="52">
        <v>0.317662</v>
      </c>
      <c r="DU60" s="48">
        <f t="shared" si="41"/>
        <v>36.778551281119995</v>
      </c>
      <c r="DV60" s="48">
        <f t="shared" si="38"/>
        <v>3.8066241664000002</v>
      </c>
      <c r="DW60" s="48">
        <f t="shared" si="39"/>
        <v>64.989309284240008</v>
      </c>
      <c r="EA60" s="87">
        <f t="shared" si="40"/>
        <v>562.44642659177589</v>
      </c>
      <c r="EN60">
        <v>4147.6000000000004</v>
      </c>
    </row>
    <row r="61" spans="1:144" x14ac:dyDescent="0.25">
      <c r="A61" t="s">
        <v>692</v>
      </c>
      <c r="B61">
        <v>72.540000000000006</v>
      </c>
      <c r="C61">
        <v>123.746</v>
      </c>
      <c r="D61">
        <v>30.183</v>
      </c>
      <c r="E61">
        <f t="shared" si="17"/>
        <v>0.83011168037754768</v>
      </c>
      <c r="F61" s="1">
        <f t="shared" si="18"/>
        <v>102.72300000000001</v>
      </c>
      <c r="G61" s="1">
        <f t="shared" si="19"/>
        <v>123.746</v>
      </c>
      <c r="H61">
        <f t="shared" si="25"/>
        <v>0.20091693055150792</v>
      </c>
      <c r="I61" s="52">
        <f t="shared" si="26"/>
        <v>0.15313260660539516</v>
      </c>
      <c r="J61">
        <v>375.17</v>
      </c>
      <c r="K61">
        <v>897.61099999999999</v>
      </c>
      <c r="L61">
        <v>19.46</v>
      </c>
      <c r="M61">
        <v>26.997</v>
      </c>
      <c r="N61" s="52">
        <v>161.113</v>
      </c>
      <c r="O61">
        <v>71.468999999999994</v>
      </c>
      <c r="P61" s="52">
        <v>89.513999999999996</v>
      </c>
      <c r="Q61">
        <f t="shared" si="27"/>
        <v>303.70100000000002</v>
      </c>
      <c r="R61">
        <f t="shared" si="28"/>
        <v>808.09699999999998</v>
      </c>
      <c r="S61" s="1">
        <f t="shared" si="29"/>
        <v>511.27100000000002</v>
      </c>
      <c r="T61" s="1">
        <f t="shared" si="20"/>
        <v>808.09699999999998</v>
      </c>
      <c r="U61">
        <f t="shared" si="30"/>
        <v>0.12066816143497758</v>
      </c>
      <c r="V61" s="52">
        <f t="shared" si="31"/>
        <v>0.19072386122256313</v>
      </c>
      <c r="W61" s="1">
        <f t="shared" si="32"/>
        <v>408.548</v>
      </c>
      <c r="X61" s="1">
        <f t="shared" si="33"/>
        <v>684.351</v>
      </c>
      <c r="Y61">
        <f t="shared" si="34"/>
        <v>9.6423884824168041E-2</v>
      </c>
      <c r="Z61">
        <f t="shared" si="35"/>
        <v>0.16151781921170641</v>
      </c>
      <c r="AB61">
        <v>59.488</v>
      </c>
      <c r="AD61">
        <f t="shared" si="11"/>
        <v>15.86315291780336</v>
      </c>
      <c r="AG61" t="e">
        <f t="shared" si="36"/>
        <v>#DIV/0!</v>
      </c>
      <c r="AH61">
        <f t="shared" si="37"/>
        <v>3.7439586777916829E-3</v>
      </c>
      <c r="AP61" s="52">
        <v>0.68405400000000005</v>
      </c>
      <c r="AU61">
        <v>153713.99</v>
      </c>
      <c r="AV61">
        <v>1237944</v>
      </c>
      <c r="AW61">
        <v>238360</v>
      </c>
      <c r="AX61" s="52">
        <v>257.68</v>
      </c>
      <c r="AY61" s="48">
        <f t="shared" si="21"/>
        <v>92.502328469419439</v>
      </c>
      <c r="AZ61" s="48">
        <f t="shared" si="22"/>
        <v>59.65305417572182</v>
      </c>
      <c r="BA61" s="48">
        <f t="shared" si="23"/>
        <v>480.41912449549829</v>
      </c>
      <c r="BN61">
        <v>12322.55</v>
      </c>
      <c r="BW61">
        <v>18207</v>
      </c>
      <c r="BX61" s="52">
        <v>1.3532</v>
      </c>
      <c r="CF61">
        <v>11.53</v>
      </c>
      <c r="CP61" s="52">
        <v>9.3667999999999996</v>
      </c>
      <c r="DI61" s="52">
        <v>2.7542</v>
      </c>
      <c r="DN61">
        <v>6823.9</v>
      </c>
      <c r="DO61">
        <v>31537.040000000001</v>
      </c>
      <c r="DP61">
        <v>12783.3</v>
      </c>
      <c r="DQ61">
        <v>49464.5</v>
      </c>
      <c r="DR61">
        <f t="shared" si="24"/>
        <v>93784.84</v>
      </c>
      <c r="DS61">
        <v>50783.9</v>
      </c>
      <c r="DT61" s="52">
        <v>0.32331100000000002</v>
      </c>
      <c r="DU61" s="48">
        <f t="shared" si="41"/>
        <v>34.738929930600001</v>
      </c>
      <c r="DV61" s="48">
        <f t="shared" si="38"/>
        <v>4.6679160905999995</v>
      </c>
      <c r="DW61" s="48">
        <f t="shared" si="39"/>
        <v>64.153894941360008</v>
      </c>
      <c r="EA61" s="87">
        <f t="shared" si="40"/>
        <v>544.57301943685832</v>
      </c>
      <c r="EN61">
        <v>4237</v>
      </c>
    </row>
    <row r="62" spans="1:144" x14ac:dyDescent="0.25">
      <c r="A62" t="s">
        <v>693</v>
      </c>
      <c r="B62">
        <v>73.41</v>
      </c>
      <c r="C62">
        <v>136.185</v>
      </c>
      <c r="D62">
        <v>31.452000000000002</v>
      </c>
      <c r="E62">
        <f t="shared" si="17"/>
        <v>0.76999669567132945</v>
      </c>
      <c r="F62" s="1">
        <f t="shared" si="18"/>
        <v>104.86199999999999</v>
      </c>
      <c r="G62" s="1">
        <f t="shared" si="19"/>
        <v>136.185</v>
      </c>
      <c r="H62">
        <f t="shared" si="25"/>
        <v>0.2001099190492002</v>
      </c>
      <c r="I62" s="52">
        <f t="shared" si="26"/>
        <v>0.1625949769094478</v>
      </c>
      <c r="J62">
        <v>388.85</v>
      </c>
      <c r="K62">
        <v>928.38099999999997</v>
      </c>
      <c r="L62">
        <v>19.22</v>
      </c>
      <c r="M62">
        <v>27.236000000000001</v>
      </c>
      <c r="N62" s="52">
        <v>167.017</v>
      </c>
      <c r="O62">
        <v>78.301000000000002</v>
      </c>
      <c r="P62" s="52">
        <v>90.808999999999997</v>
      </c>
      <c r="Q62">
        <f t="shared" si="27"/>
        <v>310.54900000000004</v>
      </c>
      <c r="R62">
        <f t="shared" si="28"/>
        <v>837.572</v>
      </c>
      <c r="S62" s="1">
        <f t="shared" si="29"/>
        <v>524.02200000000005</v>
      </c>
      <c r="T62" s="1">
        <f t="shared" si="20"/>
        <v>837.572</v>
      </c>
      <c r="U62">
        <f t="shared" si="30"/>
        <v>0.12180043232689493</v>
      </c>
      <c r="V62" s="52">
        <f t="shared" si="31"/>
        <v>0.1946800548543802</v>
      </c>
      <c r="W62" s="1">
        <f t="shared" si="32"/>
        <v>419.16000000000008</v>
      </c>
      <c r="X62" s="1">
        <f t="shared" si="33"/>
        <v>701.38699999999994</v>
      </c>
      <c r="Y62">
        <f t="shared" si="34"/>
        <v>9.7426957673802397E-2</v>
      </c>
      <c r="Z62">
        <f t="shared" si="35"/>
        <v>0.16302605583060223</v>
      </c>
      <c r="AB62">
        <v>61.558999999999997</v>
      </c>
      <c r="AD62">
        <f t="shared" si="11"/>
        <v>16.415408661697434</v>
      </c>
      <c r="AG62" t="e">
        <f t="shared" si="36"/>
        <v>#DIV/0!</v>
      </c>
      <c r="AH62">
        <f t="shared" si="37"/>
        <v>3.815496051344033E-3</v>
      </c>
      <c r="AP62" s="52">
        <v>0.72601800000000005</v>
      </c>
      <c r="AU62">
        <v>129747.36</v>
      </c>
      <c r="AV62">
        <v>1290532</v>
      </c>
      <c r="AW62">
        <v>235047</v>
      </c>
      <c r="AX62" s="52">
        <v>250.73</v>
      </c>
      <c r="AY62" s="48">
        <f t="shared" si="21"/>
        <v>93.745064411917198</v>
      </c>
      <c r="AZ62" s="48">
        <f t="shared" si="22"/>
        <v>51.747840306305591</v>
      </c>
      <c r="BA62" s="48">
        <f t="shared" si="23"/>
        <v>514.70984724604159</v>
      </c>
      <c r="BN62">
        <v>12343.23</v>
      </c>
      <c r="BW62">
        <v>18628</v>
      </c>
      <c r="BX62" s="52">
        <v>1.3692</v>
      </c>
      <c r="CF62">
        <v>11.88</v>
      </c>
      <c r="CP62" s="52">
        <v>8.8937000000000008</v>
      </c>
      <c r="DI62" s="52">
        <v>2.5909</v>
      </c>
      <c r="DN62">
        <v>5967.3</v>
      </c>
      <c r="DO62">
        <v>33111.32</v>
      </c>
      <c r="DP62">
        <v>13723.5</v>
      </c>
      <c r="DQ62">
        <v>52242.9</v>
      </c>
      <c r="DR62">
        <f t="shared" si="24"/>
        <v>99077.72</v>
      </c>
      <c r="DS62">
        <v>51060.86</v>
      </c>
      <c r="DT62" s="52">
        <v>0.32672299999999999</v>
      </c>
      <c r="DU62" s="48">
        <f t="shared" si="41"/>
        <v>37.071103455480007</v>
      </c>
      <c r="DV62" s="48">
        <f t="shared" si="38"/>
        <v>4.3323672114000003</v>
      </c>
      <c r="DW62" s="48">
        <f t="shared" si="39"/>
        <v>71.932208118960006</v>
      </c>
      <c r="EA62" s="87">
        <f t="shared" si="40"/>
        <v>586.64205536500162</v>
      </c>
      <c r="EN62">
        <v>4302.3</v>
      </c>
    </row>
    <row r="63" spans="1:144" x14ac:dyDescent="0.25">
      <c r="A63" t="s">
        <v>694</v>
      </c>
      <c r="B63">
        <v>73.489999999999995</v>
      </c>
      <c r="C63">
        <v>143.20599999999999</v>
      </c>
      <c r="D63">
        <v>32.390999999999998</v>
      </c>
      <c r="E63">
        <f t="shared" si="17"/>
        <v>0.73936147926762852</v>
      </c>
      <c r="F63" s="1">
        <f t="shared" si="18"/>
        <v>105.881</v>
      </c>
      <c r="G63" s="1">
        <f t="shared" si="19"/>
        <v>143.20599999999999</v>
      </c>
      <c r="H63">
        <f t="shared" si="25"/>
        <v>0.20176148998729002</v>
      </c>
      <c r="I63" s="52">
        <f t="shared" si="26"/>
        <v>0.16391933949683907</v>
      </c>
      <c r="J63">
        <v>388.75</v>
      </c>
      <c r="K63">
        <v>964.10799999999995</v>
      </c>
      <c r="L63">
        <v>21.87</v>
      </c>
      <c r="M63">
        <v>27.161999999999999</v>
      </c>
      <c r="N63" s="52">
        <v>166.232</v>
      </c>
      <c r="O63">
        <v>79.230999999999995</v>
      </c>
      <c r="P63" s="52">
        <v>90.471000000000004</v>
      </c>
      <c r="Q63">
        <f t="shared" si="27"/>
        <v>309.51900000000001</v>
      </c>
      <c r="R63">
        <f t="shared" si="28"/>
        <v>873.63699999999994</v>
      </c>
      <c r="S63" s="1">
        <f t="shared" si="29"/>
        <v>524.7829999999999</v>
      </c>
      <c r="T63" s="1">
        <f t="shared" si="20"/>
        <v>873.63699999999994</v>
      </c>
      <c r="U63">
        <f t="shared" si="30"/>
        <v>0.11941541892322392</v>
      </c>
      <c r="V63" s="52">
        <f t="shared" si="31"/>
        <v>0.19879784280708138</v>
      </c>
      <c r="W63" s="1">
        <f t="shared" si="32"/>
        <v>418.90199999999993</v>
      </c>
      <c r="X63" s="1">
        <f t="shared" si="33"/>
        <v>730.43099999999993</v>
      </c>
      <c r="Y63">
        <f t="shared" si="34"/>
        <v>9.5321986073817838E-2</v>
      </c>
      <c r="Z63">
        <f t="shared" si="35"/>
        <v>0.16621103172074816</v>
      </c>
      <c r="AB63">
        <v>62.155999999999999</v>
      </c>
      <c r="AD63">
        <f t="shared" si="11"/>
        <v>16.574605513027596</v>
      </c>
      <c r="AG63" t="e">
        <f t="shared" si="36"/>
        <v>#DIV/0!</v>
      </c>
      <c r="AH63">
        <f t="shared" si="37"/>
        <v>3.7715845612860317E-3</v>
      </c>
      <c r="AP63" s="52">
        <v>0.78493000000000002</v>
      </c>
      <c r="AU63">
        <v>112224.61</v>
      </c>
      <c r="AV63">
        <v>1338466</v>
      </c>
      <c r="AW63">
        <v>239982</v>
      </c>
      <c r="AX63" s="52">
        <v>238.64</v>
      </c>
      <c r="AY63" s="48">
        <f t="shared" si="21"/>
        <v>100.56235333556823</v>
      </c>
      <c r="AZ63" s="48">
        <f t="shared" si="22"/>
        <v>47.026739021119681</v>
      </c>
      <c r="BA63" s="48">
        <f t="shared" si="23"/>
        <v>560.87244384847475</v>
      </c>
      <c r="BN63">
        <v>12258.72</v>
      </c>
      <c r="BW63">
        <v>18714</v>
      </c>
      <c r="BX63" s="52">
        <v>1.3597999999999999</v>
      </c>
      <c r="CF63">
        <v>12.27</v>
      </c>
      <c r="CP63" s="52">
        <v>8.3422999999999998</v>
      </c>
      <c r="DI63" s="52">
        <v>2.3472</v>
      </c>
      <c r="DN63">
        <v>5171.7</v>
      </c>
      <c r="DO63">
        <v>35029.71</v>
      </c>
      <c r="DP63">
        <v>13334.1</v>
      </c>
      <c r="DQ63">
        <v>53977.7</v>
      </c>
      <c r="DR63">
        <f t="shared" si="24"/>
        <v>102341.51000000001</v>
      </c>
      <c r="DS63">
        <v>51532.99</v>
      </c>
      <c r="DT63" s="52">
        <v>0.37454599999999999</v>
      </c>
      <c r="DU63" s="48">
        <f t="shared" si="41"/>
        <v>40.449789840699992</v>
      </c>
      <c r="DV63" s="48">
        <f t="shared" si="38"/>
        <v>4.0594224810000004</v>
      </c>
      <c r="DW63" s="48">
        <f t="shared" si="39"/>
        <v>80.330921444300003</v>
      </c>
      <c r="EA63" s="87">
        <f t="shared" si="40"/>
        <v>641.20336529277472</v>
      </c>
      <c r="EN63">
        <v>4394.6000000000004</v>
      </c>
    </row>
    <row r="64" spans="1:144" x14ac:dyDescent="0.25">
      <c r="A64" t="s">
        <v>695</v>
      </c>
      <c r="B64">
        <v>68.930000000000007</v>
      </c>
      <c r="C64">
        <v>157.25899999999999</v>
      </c>
      <c r="D64">
        <v>33.258000000000003</v>
      </c>
      <c r="E64">
        <f t="shared" si="17"/>
        <v>0.64980700627627053</v>
      </c>
      <c r="F64" s="1">
        <f t="shared" si="18"/>
        <v>102.18800000000002</v>
      </c>
      <c r="G64" s="1">
        <f t="shared" si="19"/>
        <v>157.25899999999999</v>
      </c>
      <c r="H64">
        <f t="shared" si="25"/>
        <v>0.19270792081075069</v>
      </c>
      <c r="I64" s="52">
        <f t="shared" si="26"/>
        <v>0.17103501530798135</v>
      </c>
      <c r="J64">
        <v>392.47</v>
      </c>
      <c r="K64">
        <v>1011.828</v>
      </c>
      <c r="L64">
        <v>22.67</v>
      </c>
      <c r="M64">
        <v>28.631</v>
      </c>
      <c r="N64" s="52">
        <v>171.928</v>
      </c>
      <c r="O64">
        <v>85.424999999999997</v>
      </c>
      <c r="P64" s="52">
        <v>92.373000000000005</v>
      </c>
      <c r="Q64">
        <f t="shared" si="27"/>
        <v>307.04500000000002</v>
      </c>
      <c r="R64">
        <f t="shared" si="28"/>
        <v>919.45499999999993</v>
      </c>
      <c r="S64" s="1">
        <f t="shared" si="29"/>
        <v>530.274</v>
      </c>
      <c r="T64" s="1">
        <f t="shared" si="20"/>
        <v>919.45499999999993</v>
      </c>
      <c r="U64">
        <f t="shared" si="30"/>
        <v>0.11907974220206148</v>
      </c>
      <c r="V64" s="52">
        <f t="shared" si="31"/>
        <v>0.20647526442253708</v>
      </c>
      <c r="W64" s="1">
        <f t="shared" si="32"/>
        <v>428.08600000000001</v>
      </c>
      <c r="X64" s="1">
        <f t="shared" si="33"/>
        <v>762.19599999999991</v>
      </c>
      <c r="Y64">
        <f t="shared" si="34"/>
        <v>9.6132132671622017E-2</v>
      </c>
      <c r="Z64">
        <f t="shared" si="35"/>
        <v>0.17116076441130895</v>
      </c>
      <c r="AB64">
        <v>60.429000000000002</v>
      </c>
      <c r="AD64">
        <f t="shared" si="11"/>
        <v>16.114081288157934</v>
      </c>
      <c r="AG64" t="e">
        <f t="shared" si="36"/>
        <v>#DIV/0!</v>
      </c>
      <c r="AH64">
        <f t="shared" si="37"/>
        <v>3.6186210253885904E-3</v>
      </c>
      <c r="AP64" s="52">
        <v>0.853742</v>
      </c>
      <c r="AU64">
        <v>137531.06</v>
      </c>
      <c r="AV64">
        <v>1352012</v>
      </c>
      <c r="AW64">
        <v>249927</v>
      </c>
      <c r="AX64" s="52">
        <v>207.09</v>
      </c>
      <c r="AY64" s="48">
        <f t="shared" si="21"/>
        <v>120.68520932927713</v>
      </c>
      <c r="AZ64" s="48">
        <f t="shared" si="22"/>
        <v>66.411251146844364</v>
      </c>
      <c r="BA64" s="48">
        <f t="shared" si="23"/>
        <v>652.86204065865081</v>
      </c>
      <c r="BN64">
        <v>12065.41</v>
      </c>
      <c r="BW64">
        <v>19481</v>
      </c>
      <c r="BX64" s="52">
        <v>1.3794</v>
      </c>
      <c r="CF64">
        <v>12.46</v>
      </c>
      <c r="CP64" s="52">
        <v>7.7862</v>
      </c>
      <c r="DI64" s="52">
        <v>2.1326000000000001</v>
      </c>
      <c r="DN64">
        <v>5049.8999999999996</v>
      </c>
      <c r="DO64">
        <v>36733.53</v>
      </c>
      <c r="DP64">
        <v>13151.8</v>
      </c>
      <c r="DQ64">
        <v>56196.6</v>
      </c>
      <c r="DR64">
        <f t="shared" si="24"/>
        <v>106081.93</v>
      </c>
      <c r="DS64">
        <v>52315.199999999997</v>
      </c>
      <c r="DT64" s="52">
        <v>0.40628900000000001</v>
      </c>
      <c r="DU64" s="48">
        <f t="shared" si="41"/>
        <v>44.663683478399996</v>
      </c>
      <c r="DV64" s="48">
        <f t="shared" si="38"/>
        <v>4.3113117257999996</v>
      </c>
      <c r="DW64" s="48">
        <f t="shared" si="39"/>
        <v>90.566599082059994</v>
      </c>
      <c r="EA64" s="87">
        <f t="shared" si="40"/>
        <v>743.42863974071076</v>
      </c>
      <c r="EN64">
        <v>4453.1000000000004</v>
      </c>
    </row>
    <row r="65" spans="1:144" x14ac:dyDescent="0.25">
      <c r="A65" t="s">
        <v>696</v>
      </c>
      <c r="B65">
        <v>73.41</v>
      </c>
      <c r="C65">
        <v>162.40600000000001</v>
      </c>
      <c r="D65">
        <v>33.267000000000003</v>
      </c>
      <c r="E65">
        <f t="shared" si="17"/>
        <v>0.65685381081979721</v>
      </c>
      <c r="F65" s="1">
        <f t="shared" si="18"/>
        <v>106.67699999999999</v>
      </c>
      <c r="G65" s="1">
        <f t="shared" si="19"/>
        <v>162.40600000000001</v>
      </c>
      <c r="H65">
        <f t="shared" si="25"/>
        <v>0.20112822001798669</v>
      </c>
      <c r="I65" s="52">
        <f t="shared" si="26"/>
        <v>0.16881980191432919</v>
      </c>
      <c r="J65">
        <v>389.07</v>
      </c>
      <c r="K65">
        <v>1054.3810000000001</v>
      </c>
      <c r="L65">
        <v>22.83</v>
      </c>
      <c r="M65">
        <v>30.782</v>
      </c>
      <c r="N65" s="52">
        <v>171.958</v>
      </c>
      <c r="O65">
        <v>84.247</v>
      </c>
      <c r="P65" s="52">
        <v>92.373000000000005</v>
      </c>
      <c r="Q65">
        <f t="shared" si="27"/>
        <v>304.82299999999998</v>
      </c>
      <c r="R65">
        <f t="shared" si="28"/>
        <v>962.00800000000004</v>
      </c>
      <c r="S65" s="1">
        <f t="shared" si="29"/>
        <v>530.39299999999992</v>
      </c>
      <c r="T65" s="1">
        <f t="shared" si="20"/>
        <v>962.00800000000004</v>
      </c>
      <c r="U65">
        <f t="shared" si="30"/>
        <v>0.11743971835351945</v>
      </c>
      <c r="V65" s="52">
        <f t="shared" si="31"/>
        <v>0.21300799326882625</v>
      </c>
      <c r="W65" s="1">
        <f t="shared" si="32"/>
        <v>423.71599999999989</v>
      </c>
      <c r="X65" s="1">
        <f t="shared" si="33"/>
        <v>799.60200000000009</v>
      </c>
      <c r="Y65">
        <f t="shared" si="34"/>
        <v>9.38192768416624E-2</v>
      </c>
      <c r="Z65">
        <f t="shared" si="35"/>
        <v>0.17704802603901426</v>
      </c>
      <c r="AB65">
        <v>72.447000000000003</v>
      </c>
      <c r="AD65">
        <f t="shared" si="11"/>
        <v>19.318817903377148</v>
      </c>
      <c r="AG65" t="e">
        <f t="shared" si="36"/>
        <v>#DIV/0!</v>
      </c>
      <c r="AH65">
        <f t="shared" si="37"/>
        <v>4.2775763132159392E-3</v>
      </c>
      <c r="AP65" s="52">
        <v>0.92446300000000003</v>
      </c>
      <c r="AU65">
        <v>141235.28</v>
      </c>
      <c r="AV65">
        <v>1366106</v>
      </c>
      <c r="AW65">
        <v>253750</v>
      </c>
      <c r="AX65" s="52">
        <v>187.88</v>
      </c>
      <c r="AY65" s="48">
        <f t="shared" si="21"/>
        <v>135.05961251862891</v>
      </c>
      <c r="AZ65" s="48">
        <f t="shared" si="22"/>
        <v>75.173131786246543</v>
      </c>
      <c r="BA65" s="48">
        <f t="shared" si="23"/>
        <v>727.11624441132631</v>
      </c>
      <c r="BN65">
        <v>12690.63</v>
      </c>
      <c r="BW65">
        <v>19762</v>
      </c>
      <c r="BX65" s="52">
        <v>1.4039999999999999</v>
      </c>
      <c r="CF65">
        <v>12.84</v>
      </c>
      <c r="CP65" s="52">
        <v>7.3208000000000002</v>
      </c>
      <c r="DI65" s="52">
        <v>1.9763999999999999</v>
      </c>
      <c r="DN65">
        <v>4088.2</v>
      </c>
      <c r="DO65">
        <v>37357.9</v>
      </c>
      <c r="DP65">
        <v>14960.6</v>
      </c>
      <c r="DQ65">
        <v>61075.199999999997</v>
      </c>
      <c r="DR65">
        <f t="shared" si="24"/>
        <v>113393.70000000001</v>
      </c>
      <c r="DS65">
        <v>53508.71</v>
      </c>
      <c r="DT65" s="52">
        <v>0.43149900000000002</v>
      </c>
      <c r="DU65" s="48">
        <f t="shared" si="41"/>
        <v>49.466822572730003</v>
      </c>
      <c r="DV65" s="48">
        <f t="shared" si="38"/>
        <v>3.7793896365999999</v>
      </c>
      <c r="DW65" s="48">
        <f t="shared" si="39"/>
        <v>104.82828008310003</v>
      </c>
      <c r="EA65" s="87">
        <f t="shared" si="40"/>
        <v>831.94452449442633</v>
      </c>
      <c r="EN65">
        <v>4516.3</v>
      </c>
    </row>
    <row r="66" spans="1:144" x14ac:dyDescent="0.25">
      <c r="A66" t="s">
        <v>697</v>
      </c>
      <c r="B66">
        <v>82.84</v>
      </c>
      <c r="C66">
        <v>171.10900000000001</v>
      </c>
      <c r="D66">
        <v>33.636000000000003</v>
      </c>
      <c r="E66">
        <f t="shared" si="17"/>
        <v>0.68071229450233472</v>
      </c>
      <c r="F66" s="1">
        <f t="shared" si="18"/>
        <v>116.476</v>
      </c>
      <c r="G66" s="1">
        <f t="shared" si="19"/>
        <v>171.10900000000001</v>
      </c>
      <c r="H66">
        <f t="shared" si="25"/>
        <v>0.21401037015805119</v>
      </c>
      <c r="I66" s="52">
        <f t="shared" si="26"/>
        <v>0.17125782304822895</v>
      </c>
      <c r="J66">
        <v>403.93</v>
      </c>
      <c r="K66">
        <v>1091.5039999999999</v>
      </c>
      <c r="L66">
        <v>22.8</v>
      </c>
      <c r="M66">
        <v>31.94</v>
      </c>
      <c r="N66" s="52">
        <v>177.06</v>
      </c>
      <c r="O66">
        <v>91.475999999999999</v>
      </c>
      <c r="P66" s="52">
        <v>92.373000000000005</v>
      </c>
      <c r="Q66">
        <f t="shared" si="27"/>
        <v>312.45400000000001</v>
      </c>
      <c r="R66">
        <f t="shared" si="28"/>
        <v>999.13099999999986</v>
      </c>
      <c r="S66" s="1">
        <f t="shared" si="29"/>
        <v>544.25400000000002</v>
      </c>
      <c r="T66" s="1">
        <f t="shared" si="20"/>
        <v>999.13099999999986</v>
      </c>
      <c r="U66">
        <f t="shared" si="30"/>
        <v>0.11947971548998947</v>
      </c>
      <c r="V66" s="52">
        <f t="shared" si="31"/>
        <v>0.21933855813136632</v>
      </c>
      <c r="W66" s="1">
        <f t="shared" si="32"/>
        <v>427.77800000000002</v>
      </c>
      <c r="X66" s="1">
        <f t="shared" si="33"/>
        <v>828.02199999999982</v>
      </c>
      <c r="Y66">
        <f t="shared" si="34"/>
        <v>9.3909817351598188E-2</v>
      </c>
      <c r="Z66">
        <f t="shared" si="35"/>
        <v>0.18177511415525111</v>
      </c>
      <c r="AB66">
        <v>71.718000000000004</v>
      </c>
      <c r="AD66">
        <f t="shared" si="11"/>
        <v>19.124421748235296</v>
      </c>
      <c r="AG66" t="e">
        <f t="shared" si="36"/>
        <v>#DIV/0!</v>
      </c>
      <c r="AH66">
        <f t="shared" si="37"/>
        <v>4.1983714761668631E-3</v>
      </c>
      <c r="AP66" s="52">
        <v>0.95895799999999998</v>
      </c>
      <c r="AU66">
        <v>166999.95000000001</v>
      </c>
      <c r="AV66">
        <v>1371742</v>
      </c>
      <c r="AW66">
        <v>252075</v>
      </c>
      <c r="AX66" s="52">
        <v>170.13</v>
      </c>
      <c r="AY66" s="48">
        <f t="shared" si="21"/>
        <v>148.16610827014637</v>
      </c>
      <c r="AZ66" s="48">
        <f t="shared" si="22"/>
        <v>98.160201022747316</v>
      </c>
      <c r="BA66" s="48">
        <f t="shared" si="23"/>
        <v>806.29048374772242</v>
      </c>
      <c r="BN66">
        <v>12568.33</v>
      </c>
      <c r="BW66">
        <v>19939</v>
      </c>
      <c r="BX66" s="52">
        <v>1.3843000000000001</v>
      </c>
      <c r="CF66">
        <v>13.15</v>
      </c>
      <c r="CP66" s="52">
        <v>7.4029999999999996</v>
      </c>
      <c r="DI66" s="52">
        <v>1.8663000000000001</v>
      </c>
      <c r="DN66">
        <v>3527.9</v>
      </c>
      <c r="DO66">
        <v>39296.550000000003</v>
      </c>
      <c r="DP66">
        <v>14359.7</v>
      </c>
      <c r="DQ66">
        <v>63576.2</v>
      </c>
      <c r="DR66">
        <f t="shared" si="24"/>
        <v>117232.45</v>
      </c>
      <c r="DS66">
        <v>54034.33</v>
      </c>
      <c r="DT66" s="52">
        <v>0.45483499999999999</v>
      </c>
      <c r="DU66" s="48">
        <f t="shared" si="41"/>
        <v>51.816653028139996</v>
      </c>
      <c r="DV66" s="48">
        <f t="shared" si="38"/>
        <v>3.3831079282000003</v>
      </c>
      <c r="DW66" s="48">
        <f t="shared" si="39"/>
        <v>112.4209957871</v>
      </c>
      <c r="EA66" s="87">
        <f t="shared" si="40"/>
        <v>918.71147953482239</v>
      </c>
      <c r="EN66">
        <v>4555.2</v>
      </c>
    </row>
    <row r="67" spans="1:144" x14ac:dyDescent="0.25">
      <c r="A67" t="s">
        <v>698</v>
      </c>
      <c r="B67">
        <v>90.4</v>
      </c>
      <c r="C67">
        <v>173.59299999999999</v>
      </c>
      <c r="D67">
        <v>34.15</v>
      </c>
      <c r="E67">
        <f t="shared" si="17"/>
        <v>0.71748284781068372</v>
      </c>
      <c r="F67" s="1">
        <f t="shared" si="18"/>
        <v>124.55000000000001</v>
      </c>
      <c r="G67" s="1">
        <f t="shared" si="19"/>
        <v>173.59299999999999</v>
      </c>
      <c r="H67">
        <f t="shared" si="25"/>
        <v>0.2216622085066321</v>
      </c>
      <c r="I67" s="52">
        <f t="shared" si="26"/>
        <v>0.16769742917975647</v>
      </c>
      <c r="J67">
        <v>415.73</v>
      </c>
      <c r="K67">
        <v>1127.529</v>
      </c>
      <c r="L67">
        <v>23.41</v>
      </c>
      <c r="M67">
        <v>36.793999999999997</v>
      </c>
      <c r="N67" s="52">
        <v>178.02099999999999</v>
      </c>
      <c r="O67">
        <v>92.063999999999993</v>
      </c>
      <c r="P67" s="52">
        <v>92.373000000000005</v>
      </c>
      <c r="Q67">
        <f t="shared" si="27"/>
        <v>323.66600000000005</v>
      </c>
      <c r="R67">
        <f t="shared" si="28"/>
        <v>1035.1559999999999</v>
      </c>
      <c r="S67" s="1">
        <f t="shared" si="29"/>
        <v>561.89099999999996</v>
      </c>
      <c r="T67" s="1">
        <f t="shared" si="20"/>
        <v>1035.1559999999999</v>
      </c>
      <c r="U67">
        <f t="shared" si="30"/>
        <v>0.12163195947701098</v>
      </c>
      <c r="V67" s="52">
        <f t="shared" si="31"/>
        <v>0.22407914105117324</v>
      </c>
      <c r="W67" s="1">
        <f t="shared" si="32"/>
        <v>437.34099999999995</v>
      </c>
      <c r="X67" s="1">
        <f t="shared" si="33"/>
        <v>861.56299999999999</v>
      </c>
      <c r="Y67">
        <f t="shared" si="34"/>
        <v>9.4670750714347551E-2</v>
      </c>
      <c r="Z67">
        <f t="shared" si="35"/>
        <v>0.18650164516408346</v>
      </c>
      <c r="AB67">
        <v>72.528999999999996</v>
      </c>
      <c r="AD67">
        <f t="shared" si="11"/>
        <v>19.340684137563201</v>
      </c>
      <c r="AG67" t="e">
        <f t="shared" si="36"/>
        <v>#DIV/0!</v>
      </c>
      <c r="AH67">
        <f t="shared" si="37"/>
        <v>4.1866577490612174E-3</v>
      </c>
      <c r="AP67" s="52">
        <v>1.013207</v>
      </c>
      <c r="AU67">
        <v>176131.16</v>
      </c>
      <c r="AV67">
        <v>1430908</v>
      </c>
      <c r="AW67">
        <v>254959</v>
      </c>
      <c r="AX67" s="52">
        <v>155.77000000000001</v>
      </c>
      <c r="AY67" s="48">
        <f t="shared" si="21"/>
        <v>163.67657443666945</v>
      </c>
      <c r="AZ67" s="48">
        <f t="shared" si="22"/>
        <v>113.07129742569172</v>
      </c>
      <c r="BA67" s="48">
        <f t="shared" si="23"/>
        <v>918.6030686268216</v>
      </c>
      <c r="BN67">
        <v>12792.84</v>
      </c>
      <c r="BW67">
        <v>19905</v>
      </c>
      <c r="BX67" s="52">
        <v>1.3853</v>
      </c>
      <c r="CF67">
        <v>13.39</v>
      </c>
      <c r="CP67" s="52">
        <v>7.3868</v>
      </c>
      <c r="DI67" s="52">
        <v>1.6863999999999999</v>
      </c>
      <c r="DN67">
        <v>3410.9</v>
      </c>
      <c r="DO67">
        <v>40362.03</v>
      </c>
      <c r="DP67">
        <v>14311.4</v>
      </c>
      <c r="DQ67">
        <v>68001.8</v>
      </c>
      <c r="DR67">
        <f t="shared" si="24"/>
        <v>122675.23</v>
      </c>
      <c r="DS67">
        <v>55250.82</v>
      </c>
      <c r="DT67" s="52">
        <v>0.49487799999999998</v>
      </c>
      <c r="DU67" s="48">
        <f t="shared" si="41"/>
        <v>55.980517579740003</v>
      </c>
      <c r="DV67" s="48">
        <f t="shared" si="38"/>
        <v>3.4559477563000001</v>
      </c>
      <c r="DW67" s="48">
        <f t="shared" si="39"/>
        <v>124.29540176261</v>
      </c>
      <c r="EA67" s="87">
        <f t="shared" si="40"/>
        <v>1042.8984703894316</v>
      </c>
      <c r="EN67">
        <v>4619.6000000000004</v>
      </c>
    </row>
    <row r="68" spans="1:144" x14ac:dyDescent="0.25">
      <c r="A68" t="s">
        <v>699</v>
      </c>
      <c r="B68">
        <v>90.19</v>
      </c>
      <c r="C68">
        <v>178.99</v>
      </c>
      <c r="D68">
        <v>35.679000000000002</v>
      </c>
      <c r="E68">
        <f t="shared" si="17"/>
        <v>0.70321805687468575</v>
      </c>
      <c r="F68" s="1">
        <f t="shared" si="18"/>
        <v>125.869</v>
      </c>
      <c r="G68" s="1">
        <f t="shared" si="19"/>
        <v>178.99</v>
      </c>
      <c r="H68">
        <f t="shared" si="25"/>
        <v>0.22007109050314103</v>
      </c>
      <c r="I68" s="52">
        <f t="shared" si="26"/>
        <v>0.16678842591384663</v>
      </c>
      <c r="J68">
        <v>418.57</v>
      </c>
      <c r="K68">
        <v>1167.0060000000001</v>
      </c>
      <c r="L68">
        <v>22.7</v>
      </c>
      <c r="M68">
        <v>48.106999999999999</v>
      </c>
      <c r="N68" s="52">
        <v>186.345</v>
      </c>
      <c r="O68">
        <v>103.77500000000001</v>
      </c>
      <c r="P68" s="52">
        <v>93.85</v>
      </c>
      <c r="Q68">
        <f t="shared" si="27"/>
        <v>314.79499999999996</v>
      </c>
      <c r="R68">
        <f t="shared" si="28"/>
        <v>1073.1560000000002</v>
      </c>
      <c r="S68" s="1">
        <f t="shared" si="29"/>
        <v>571.947</v>
      </c>
      <c r="T68" s="1">
        <f t="shared" si="20"/>
        <v>1073.1560000000002</v>
      </c>
      <c r="U68">
        <f t="shared" si="30"/>
        <v>0.12248832826487344</v>
      </c>
      <c r="V68" s="52">
        <f t="shared" si="31"/>
        <v>0.22982738681629336</v>
      </c>
      <c r="W68" s="1">
        <f t="shared" si="32"/>
        <v>446.07799999999997</v>
      </c>
      <c r="X68" s="1">
        <f t="shared" si="33"/>
        <v>894.16600000000017</v>
      </c>
      <c r="Y68">
        <f t="shared" si="34"/>
        <v>9.5532188289716019E-2</v>
      </c>
      <c r="Z68">
        <f t="shared" si="35"/>
        <v>0.19149483873731105</v>
      </c>
      <c r="AB68">
        <v>72.361000000000004</v>
      </c>
      <c r="AD68">
        <f t="shared" si="11"/>
        <v>19.295885023621047</v>
      </c>
      <c r="AG68" t="e">
        <f t="shared" si="36"/>
        <v>#DIV/0!</v>
      </c>
      <c r="AH68">
        <f t="shared" si="37"/>
        <v>4.1324120922647551E-3</v>
      </c>
      <c r="AP68" s="52">
        <v>1.0380529999999999</v>
      </c>
      <c r="AU68">
        <v>168901.7</v>
      </c>
      <c r="AV68">
        <v>1442566</v>
      </c>
      <c r="AW68">
        <v>271830</v>
      </c>
      <c r="AX68" s="52">
        <v>160.29</v>
      </c>
      <c r="AY68" s="48">
        <f t="shared" si="21"/>
        <v>169.58637469586375</v>
      </c>
      <c r="AZ68" s="48">
        <f t="shared" si="22"/>
        <v>105.37257470834115</v>
      </c>
      <c r="BA68" s="48">
        <f t="shared" si="23"/>
        <v>899.97254975357168</v>
      </c>
      <c r="BN68">
        <v>12822.61</v>
      </c>
      <c r="BW68">
        <v>20354</v>
      </c>
      <c r="BX68" s="52">
        <v>1.3846000000000001</v>
      </c>
      <c r="CF68">
        <v>13.5</v>
      </c>
      <c r="CP68" s="52">
        <v>7.4695</v>
      </c>
      <c r="DI68" s="52">
        <v>1.6642999999999999</v>
      </c>
      <c r="DN68">
        <v>4205.3</v>
      </c>
      <c r="DO68">
        <v>40907.449999999997</v>
      </c>
      <c r="DP68">
        <v>17015.099999999999</v>
      </c>
      <c r="DQ68">
        <v>73299.8</v>
      </c>
      <c r="DR68">
        <f t="shared" si="24"/>
        <v>131222.34999999998</v>
      </c>
      <c r="DS68">
        <v>56383.13</v>
      </c>
      <c r="DT68" s="52">
        <v>0.51525100000000001</v>
      </c>
      <c r="DU68" s="48">
        <f t="shared" si="41"/>
        <v>58.528677245889995</v>
      </c>
      <c r="DV68" s="48">
        <f t="shared" si="38"/>
        <v>4.3653242808999995</v>
      </c>
      <c r="DW68" s="48">
        <f t="shared" si="39"/>
        <v>136.21575408454996</v>
      </c>
      <c r="EA68" s="87">
        <f t="shared" si="40"/>
        <v>1036.1883038381216</v>
      </c>
      <c r="EN68">
        <v>4669.3999999999996</v>
      </c>
    </row>
    <row r="69" spans="1:144" x14ac:dyDescent="0.25">
      <c r="A69" t="s">
        <v>700</v>
      </c>
      <c r="B69">
        <v>93.23</v>
      </c>
      <c r="C69">
        <v>185.602</v>
      </c>
      <c r="D69">
        <v>35.598999999999997</v>
      </c>
      <c r="E69">
        <f t="shared" si="17"/>
        <v>0.69411428756155646</v>
      </c>
      <c r="F69" s="1">
        <f t="shared" si="18"/>
        <v>128.82900000000001</v>
      </c>
      <c r="G69" s="1">
        <f t="shared" si="19"/>
        <v>185.602</v>
      </c>
      <c r="H69">
        <f t="shared" ref="H69:H100" si="42">F69/S69</f>
        <v>0.2342656388938896</v>
      </c>
      <c r="I69" s="52">
        <f t="shared" ref="I69:I100" si="43">G69/T69</f>
        <v>0.16722678627097295</v>
      </c>
      <c r="J69">
        <v>401.29</v>
      </c>
      <c r="K69">
        <v>1203.479</v>
      </c>
      <c r="L69">
        <v>24.17</v>
      </c>
      <c r="M69">
        <v>41.972999999999999</v>
      </c>
      <c r="N69" s="52">
        <v>185.30600000000001</v>
      </c>
      <c r="O69">
        <v>102.812</v>
      </c>
      <c r="P69" s="52">
        <v>93.596999999999994</v>
      </c>
      <c r="Q69">
        <f t="shared" ref="Q69:Q100" si="44">J69-O69</f>
        <v>298.47800000000001</v>
      </c>
      <c r="R69">
        <f t="shared" ref="R69:R100" si="45">K69-P69</f>
        <v>1109.8820000000001</v>
      </c>
      <c r="S69" s="1">
        <f t="shared" ref="S69:S100" si="46">Q69+N69+M69+L69</f>
        <v>549.92699999999991</v>
      </c>
      <c r="T69" s="1">
        <f t="shared" si="20"/>
        <v>1109.8820000000001</v>
      </c>
      <c r="U69">
        <f t="shared" ref="U69:U100" si="47">S69/EN69</f>
        <v>0.11611143955069464</v>
      </c>
      <c r="V69" s="52">
        <f t="shared" ref="V69:V100" si="48">T69/EN69</f>
        <v>0.23434018833664122</v>
      </c>
      <c r="W69" s="1">
        <f t="shared" ref="W69:W100" si="49">S69-F69</f>
        <v>421.0979999999999</v>
      </c>
      <c r="X69" s="1">
        <f t="shared" ref="X69:X100" si="50">T69-G69</f>
        <v>924.28000000000009</v>
      </c>
      <c r="Y69">
        <f t="shared" ref="Y69:Y100" si="51">W69/EN69</f>
        <v>8.891051898146192E-2</v>
      </c>
      <c r="Z69">
        <f t="shared" ref="Z69:Z100" si="52">X69/EN69</f>
        <v>0.19515223174697016</v>
      </c>
      <c r="AB69">
        <v>72.747</v>
      </c>
      <c r="AD69">
        <f t="shared" ref="AD69:AD132" si="53">AD70*AB69/AB70</f>
        <v>19.398816321131001</v>
      </c>
      <c r="AG69" t="e">
        <f t="shared" ref="AG69:AG100" si="54">AD69/EB69</f>
        <v>#DIV/0!</v>
      </c>
      <c r="AH69">
        <f t="shared" ref="AH69:AH100" si="55">AD69/EN69</f>
        <v>4.0958608844919985E-3</v>
      </c>
      <c r="AP69" s="52">
        <v>1.1245270000000001</v>
      </c>
      <c r="AU69">
        <v>173701.6</v>
      </c>
      <c r="AV69">
        <v>1473260</v>
      </c>
      <c r="AW69">
        <v>281282</v>
      </c>
      <c r="AX69" s="52">
        <v>153.16999999999999</v>
      </c>
      <c r="AY69" s="48">
        <f t="shared" si="21"/>
        <v>183.64039955604886</v>
      </c>
      <c r="AZ69" s="48">
        <f t="shared" si="22"/>
        <v>113.40445256904096</v>
      </c>
      <c r="BA69" s="48">
        <f t="shared" si="23"/>
        <v>961.84631455245813</v>
      </c>
      <c r="BL69">
        <v>2516</v>
      </c>
      <c r="BM69">
        <v>141063</v>
      </c>
      <c r="BN69">
        <v>12783.67</v>
      </c>
      <c r="BW69">
        <v>20230</v>
      </c>
      <c r="BX69" s="52">
        <v>1.3376999999999999</v>
      </c>
      <c r="CF69">
        <v>13.89</v>
      </c>
      <c r="CP69" s="52">
        <v>7.0354999999999999</v>
      </c>
      <c r="DI69" s="52">
        <v>1.5452999999999999</v>
      </c>
      <c r="DN69">
        <v>2732.7</v>
      </c>
      <c r="DO69">
        <v>43488.92</v>
      </c>
      <c r="DP69">
        <v>20621.7</v>
      </c>
      <c r="DQ69">
        <v>79142.2</v>
      </c>
      <c r="DR69">
        <f t="shared" si="24"/>
        <v>143252.82</v>
      </c>
      <c r="DS69">
        <v>57084.21</v>
      </c>
      <c r="DT69" s="52">
        <v>0.55398599999999998</v>
      </c>
      <c r="DU69" s="48">
        <f t="shared" si="41"/>
        <v>64.192735418669997</v>
      </c>
      <c r="DV69" s="48">
        <f t="shared" ref="DV69:DV100" si="56">DN69*AP69/1000</f>
        <v>3.0729949328999999</v>
      </c>
      <c r="DW69" s="48">
        <f t="shared" ref="DW69:DW100" si="57">DR69*AP69/1000</f>
        <v>161.09166391614002</v>
      </c>
      <c r="EA69" s="87">
        <f t="shared" ref="EA69:EA100" si="58">DW69+BA69</f>
        <v>1122.9379784685982</v>
      </c>
      <c r="EN69">
        <v>4736.2</v>
      </c>
    </row>
    <row r="70" spans="1:144" x14ac:dyDescent="0.25">
      <c r="A70" t="s">
        <v>701</v>
      </c>
      <c r="B70">
        <v>94.1</v>
      </c>
      <c r="C70">
        <v>193.71299999999999</v>
      </c>
      <c r="D70">
        <v>36.988</v>
      </c>
      <c r="E70">
        <f t="shared" ref="E70:E133" si="59">F70/G70</f>
        <v>0.67671245605612429</v>
      </c>
      <c r="F70" s="1">
        <f t="shared" ref="F70:F133" si="60">B70+D70</f>
        <v>131.08799999999999</v>
      </c>
      <c r="G70" s="1">
        <f t="shared" ref="G70:G133" si="61">C70</f>
        <v>193.71299999999999</v>
      </c>
      <c r="H70">
        <f t="shared" si="42"/>
        <v>0.24126240931126253</v>
      </c>
      <c r="I70" s="52">
        <f t="shared" si="43"/>
        <v>0.17019704455138035</v>
      </c>
      <c r="J70">
        <v>399.1</v>
      </c>
      <c r="K70">
        <v>1240.7149999999999</v>
      </c>
      <c r="L70">
        <v>24.63</v>
      </c>
      <c r="M70">
        <v>36.101999999999997</v>
      </c>
      <c r="N70" s="52">
        <v>191.21199999999999</v>
      </c>
      <c r="O70">
        <v>107.702</v>
      </c>
      <c r="P70" s="52">
        <v>102.54600000000001</v>
      </c>
      <c r="Q70">
        <f t="shared" si="44"/>
        <v>291.39800000000002</v>
      </c>
      <c r="R70">
        <f t="shared" si="45"/>
        <v>1138.1689999999999</v>
      </c>
      <c r="S70" s="1">
        <f t="shared" si="46"/>
        <v>543.34199999999998</v>
      </c>
      <c r="T70" s="1">
        <f t="shared" ref="T70:T133" si="62">R70</f>
        <v>1138.1689999999999</v>
      </c>
      <c r="U70">
        <f t="shared" si="47"/>
        <v>0.11269148605205849</v>
      </c>
      <c r="V70" s="52">
        <f t="shared" si="48"/>
        <v>0.23606118427875139</v>
      </c>
      <c r="W70" s="1">
        <f t="shared" si="49"/>
        <v>412.25400000000002</v>
      </c>
      <c r="X70" s="1">
        <f t="shared" si="50"/>
        <v>944.4559999999999</v>
      </c>
      <c r="Y70">
        <f t="shared" si="51"/>
        <v>8.5503266618272331E-2</v>
      </c>
      <c r="Z70">
        <f t="shared" si="52"/>
        <v>0.19588426838120915</v>
      </c>
      <c r="AB70">
        <v>72.349000000000004</v>
      </c>
      <c r="AD70">
        <f t="shared" si="53"/>
        <v>19.292685086910893</v>
      </c>
      <c r="AG70" t="e">
        <f t="shared" si="54"/>
        <v>#DIV/0!</v>
      </c>
      <c r="AH70">
        <f t="shared" si="55"/>
        <v>4.0013865160035038E-3</v>
      </c>
      <c r="AP70" s="52">
        <v>1.1501429999999999</v>
      </c>
      <c r="AU70">
        <v>178108.46</v>
      </c>
      <c r="AV70">
        <v>1484944</v>
      </c>
      <c r="AW70">
        <v>282832</v>
      </c>
      <c r="AX70" s="52">
        <v>142.66999999999999</v>
      </c>
      <c r="AY70" s="48">
        <f t="shared" ref="AY70:AY133" si="63">AW70/AX70/10</f>
        <v>198.24209714726294</v>
      </c>
      <c r="AZ70" s="48">
        <f t="shared" ref="AZ70:AZ133" si="64">AU70/AX70/10</f>
        <v>124.83946169482022</v>
      </c>
      <c r="BA70" s="48">
        <f t="shared" ref="BA70:BA133" si="65">AV70/AX70/10</f>
        <v>1040.8242798065467</v>
      </c>
      <c r="BL70">
        <v>4160</v>
      </c>
      <c r="BM70">
        <v>139581</v>
      </c>
      <c r="BN70">
        <v>13215.03</v>
      </c>
      <c r="BW70">
        <v>20849</v>
      </c>
      <c r="BX70" s="52">
        <v>1.3332999999999999</v>
      </c>
      <c r="CF70">
        <v>14.22</v>
      </c>
      <c r="CP70" s="52">
        <v>6.7111999999999998</v>
      </c>
      <c r="DI70" s="52">
        <v>1.4899</v>
      </c>
      <c r="DN70">
        <v>2488</v>
      </c>
      <c r="DO70">
        <v>44402.9</v>
      </c>
      <c r="DP70">
        <v>21044.9</v>
      </c>
      <c r="DQ70">
        <v>81613</v>
      </c>
      <c r="DR70">
        <f t="shared" ref="DR70:DR133" si="66">DQ70+DP70+DO70</f>
        <v>147060.79999999999</v>
      </c>
      <c r="DS70">
        <v>59332.95</v>
      </c>
      <c r="DT70" s="52">
        <v>0.54647800000000002</v>
      </c>
      <c r="DU70" s="48">
        <f t="shared" si="41"/>
        <v>68.241377111849985</v>
      </c>
      <c r="DV70" s="48">
        <f t="shared" si="56"/>
        <v>2.8615557839999997</v>
      </c>
      <c r="DW70" s="48">
        <f t="shared" si="57"/>
        <v>169.14094969439998</v>
      </c>
      <c r="EA70" s="87">
        <f t="shared" si="58"/>
        <v>1209.9652295009466</v>
      </c>
      <c r="EN70">
        <v>4821.5</v>
      </c>
    </row>
    <row r="71" spans="1:144" x14ac:dyDescent="0.25">
      <c r="A71" t="s">
        <v>702</v>
      </c>
      <c r="B71">
        <v>89.66</v>
      </c>
      <c r="C71">
        <v>195.667</v>
      </c>
      <c r="D71">
        <v>37.634</v>
      </c>
      <c r="E71">
        <f t="shared" si="59"/>
        <v>0.65056447944722406</v>
      </c>
      <c r="F71" s="1">
        <f t="shared" si="60"/>
        <v>127.294</v>
      </c>
      <c r="G71" s="1">
        <f t="shared" si="61"/>
        <v>195.667</v>
      </c>
      <c r="H71">
        <f t="shared" si="42"/>
        <v>0.23838943770775789</v>
      </c>
      <c r="I71" s="52">
        <f t="shared" si="43"/>
        <v>0.16802835237460584</v>
      </c>
      <c r="J71">
        <v>383.06</v>
      </c>
      <c r="K71">
        <v>1270.644</v>
      </c>
      <c r="L71">
        <v>25.31</v>
      </c>
      <c r="M71">
        <v>39.027000000000001</v>
      </c>
      <c r="N71" s="52">
        <v>192.363</v>
      </c>
      <c r="O71">
        <v>105.785</v>
      </c>
      <c r="P71" s="52">
        <v>106.15600000000001</v>
      </c>
      <c r="Q71">
        <f t="shared" si="44"/>
        <v>277.27499999999998</v>
      </c>
      <c r="R71">
        <f t="shared" si="45"/>
        <v>1164.4880000000001</v>
      </c>
      <c r="S71" s="1">
        <f t="shared" si="46"/>
        <v>533.97499999999991</v>
      </c>
      <c r="T71" s="1">
        <f t="shared" si="62"/>
        <v>1164.4880000000001</v>
      </c>
      <c r="U71">
        <f t="shared" si="47"/>
        <v>0.10896337108458319</v>
      </c>
      <c r="V71" s="52">
        <f t="shared" si="48"/>
        <v>0.2376263646566677</v>
      </c>
      <c r="W71" s="1">
        <f t="shared" si="49"/>
        <v>406.68099999999993</v>
      </c>
      <c r="X71" s="1">
        <f t="shared" si="50"/>
        <v>968.82100000000003</v>
      </c>
      <c r="Y71">
        <f t="shared" si="51"/>
        <v>8.2987654320987633E-2</v>
      </c>
      <c r="Z71">
        <f t="shared" si="52"/>
        <v>0.19769839812264056</v>
      </c>
      <c r="AB71">
        <v>73.78</v>
      </c>
      <c r="AD71">
        <f t="shared" si="53"/>
        <v>19.674277539596755</v>
      </c>
      <c r="AG71" t="e">
        <f t="shared" si="54"/>
        <v>#DIV/0!</v>
      </c>
      <c r="AH71">
        <f t="shared" si="55"/>
        <v>4.0147490132836968E-3</v>
      </c>
      <c r="AP71" s="52">
        <v>1.128333</v>
      </c>
      <c r="AU71">
        <v>209626.54</v>
      </c>
      <c r="AV71">
        <v>1498258</v>
      </c>
      <c r="AW71">
        <v>291671</v>
      </c>
      <c r="AX71" s="52">
        <v>146.91999999999999</v>
      </c>
      <c r="AY71" s="48">
        <f t="shared" si="63"/>
        <v>198.5236863599238</v>
      </c>
      <c r="AZ71" s="48">
        <f t="shared" si="64"/>
        <v>142.68073781649881</v>
      </c>
      <c r="BA71" s="48">
        <f t="shared" si="65"/>
        <v>1019.7781105363463</v>
      </c>
      <c r="BL71">
        <v>3346</v>
      </c>
      <c r="BM71">
        <v>135893</v>
      </c>
      <c r="BN71">
        <v>13486.76</v>
      </c>
      <c r="BW71">
        <v>21563</v>
      </c>
      <c r="BX71" s="52">
        <v>1.3219000000000001</v>
      </c>
      <c r="CF71">
        <v>14.53</v>
      </c>
      <c r="CP71" s="52">
        <v>6.7302</v>
      </c>
      <c r="DI71" s="52">
        <v>1.5242</v>
      </c>
      <c r="DN71">
        <v>2789.8</v>
      </c>
      <c r="DO71">
        <v>44131.28</v>
      </c>
      <c r="DP71">
        <v>22774.1</v>
      </c>
      <c r="DQ71">
        <v>85149.2</v>
      </c>
      <c r="DR71">
        <f t="shared" si="66"/>
        <v>152054.57999999999</v>
      </c>
      <c r="DS71">
        <v>60723.3</v>
      </c>
      <c r="DT71" s="52">
        <v>0.54398100000000005</v>
      </c>
      <c r="DU71" s="48">
        <f t="shared" si="41"/>
        <v>68.516103258900003</v>
      </c>
      <c r="DV71" s="48">
        <f t="shared" si="56"/>
        <v>3.1478234034000003</v>
      </c>
      <c r="DW71" s="48">
        <f t="shared" si="57"/>
        <v>171.56820041513998</v>
      </c>
      <c r="EA71" s="87">
        <f t="shared" si="58"/>
        <v>1191.3463109514862</v>
      </c>
      <c r="EN71">
        <v>4900.5</v>
      </c>
    </row>
    <row r="72" spans="1:144" x14ac:dyDescent="0.25">
      <c r="A72" t="s">
        <v>703</v>
      </c>
      <c r="B72">
        <v>101.42</v>
      </c>
      <c r="C72">
        <v>194.55799999999999</v>
      </c>
      <c r="D72">
        <v>39.545000000000002</v>
      </c>
      <c r="E72">
        <f t="shared" si="59"/>
        <v>0.7245397259429065</v>
      </c>
      <c r="F72" s="1">
        <f t="shared" si="60"/>
        <v>140.965</v>
      </c>
      <c r="G72" s="1">
        <f t="shared" si="61"/>
        <v>194.55799999999999</v>
      </c>
      <c r="H72">
        <f t="shared" si="42"/>
        <v>0.25951515687075882</v>
      </c>
      <c r="I72" s="52">
        <f t="shared" si="43"/>
        <v>0.16266371255983111</v>
      </c>
      <c r="J72">
        <v>381.81</v>
      </c>
      <c r="K72">
        <v>1307.29</v>
      </c>
      <c r="L72">
        <v>21.95</v>
      </c>
      <c r="M72">
        <v>41.783999999999999</v>
      </c>
      <c r="N72" s="52">
        <v>205.333</v>
      </c>
      <c r="O72">
        <v>107.691</v>
      </c>
      <c r="P72" s="52">
        <v>111.215</v>
      </c>
      <c r="Q72">
        <f t="shared" si="44"/>
        <v>274.11900000000003</v>
      </c>
      <c r="R72">
        <f t="shared" si="45"/>
        <v>1196.075</v>
      </c>
      <c r="S72" s="1">
        <f t="shared" si="46"/>
        <v>543.18600000000004</v>
      </c>
      <c r="T72" s="1">
        <f t="shared" si="62"/>
        <v>1196.075</v>
      </c>
      <c r="U72">
        <f t="shared" si="47"/>
        <v>0.1081462161785494</v>
      </c>
      <c r="V72" s="52">
        <f t="shared" si="48"/>
        <v>0.23813387222012067</v>
      </c>
      <c r="W72" s="1">
        <f t="shared" si="49"/>
        <v>402.221</v>
      </c>
      <c r="X72" s="1">
        <f t="shared" si="50"/>
        <v>1001.5170000000001</v>
      </c>
      <c r="Y72">
        <f t="shared" si="51"/>
        <v>8.0080633921994146E-2</v>
      </c>
      <c r="Z72">
        <f t="shared" si="52"/>
        <v>0.1993981324785474</v>
      </c>
      <c r="AB72">
        <v>79.34</v>
      </c>
      <c r="AD72">
        <f t="shared" si="53"/>
        <v>21.156914881968103</v>
      </c>
      <c r="AG72" t="e">
        <f t="shared" si="54"/>
        <v>#DIV/0!</v>
      </c>
      <c r="AH72">
        <f t="shared" si="55"/>
        <v>4.2122593190849749E-3</v>
      </c>
      <c r="AP72" s="52">
        <v>1.214323</v>
      </c>
      <c r="AU72">
        <v>210898.1</v>
      </c>
      <c r="AV72">
        <v>1519124</v>
      </c>
      <c r="AW72">
        <v>304160</v>
      </c>
      <c r="AX72" s="52">
        <v>135.79</v>
      </c>
      <c r="AY72" s="48">
        <f t="shared" si="63"/>
        <v>223.99293025996025</v>
      </c>
      <c r="AZ72" s="48">
        <f t="shared" si="64"/>
        <v>155.31195227925474</v>
      </c>
      <c r="BA72" s="48">
        <f t="shared" si="65"/>
        <v>1118.7303925178585</v>
      </c>
      <c r="BL72">
        <v>4749</v>
      </c>
      <c r="BM72">
        <v>140962</v>
      </c>
      <c r="BN72">
        <v>13747.55</v>
      </c>
      <c r="BO72">
        <v>1934</v>
      </c>
      <c r="BP72" s="52">
        <v>0.57079999999999997</v>
      </c>
      <c r="BQ72" s="48">
        <f>(BO72+BN72)/BP72/1000</f>
        <v>27.4729327259986</v>
      </c>
      <c r="BR72" s="48">
        <f>BL72/BP72/1000</f>
        <v>8.3199018920812904</v>
      </c>
      <c r="BS72" s="48">
        <f>BM72/BP72/1000</f>
        <v>246.9551506657323</v>
      </c>
      <c r="BW72">
        <v>21743</v>
      </c>
      <c r="BX72" s="52">
        <v>1.3109999999999999</v>
      </c>
      <c r="CF72">
        <v>15.19</v>
      </c>
      <c r="CP72" s="52">
        <v>6.4729000000000001</v>
      </c>
      <c r="DI72" s="52">
        <v>1.4023000000000001</v>
      </c>
      <c r="DN72">
        <v>2810.1</v>
      </c>
      <c r="DO72">
        <v>43118.82</v>
      </c>
      <c r="DP72">
        <v>23999.7</v>
      </c>
      <c r="DQ72">
        <v>87877.1</v>
      </c>
      <c r="DR72">
        <f t="shared" si="66"/>
        <v>154995.62</v>
      </c>
      <c r="DS72">
        <v>62229.21</v>
      </c>
      <c r="DT72" s="52">
        <v>0.63231099999999996</v>
      </c>
      <c r="DU72" s="48">
        <f t="shared" si="41"/>
        <v>75.566360974830005</v>
      </c>
      <c r="DV72" s="48">
        <f t="shared" si="56"/>
        <v>3.4123690623000003</v>
      </c>
      <c r="DW72" s="48">
        <f t="shared" si="57"/>
        <v>188.21474626526</v>
      </c>
      <c r="EA72" s="87">
        <f t="shared" si="58"/>
        <v>1306.9451387831184</v>
      </c>
      <c r="EN72">
        <v>5022.7</v>
      </c>
    </row>
    <row r="73" spans="1:144" x14ac:dyDescent="0.25">
      <c r="A73" t="s">
        <v>704</v>
      </c>
      <c r="B73">
        <v>107.95</v>
      </c>
      <c r="C73">
        <v>221.715</v>
      </c>
      <c r="D73">
        <v>39.640999999999998</v>
      </c>
      <c r="E73">
        <f t="shared" si="59"/>
        <v>0.66567891211690688</v>
      </c>
      <c r="F73" s="1">
        <f t="shared" si="60"/>
        <v>147.59100000000001</v>
      </c>
      <c r="G73" s="1">
        <f t="shared" si="61"/>
        <v>221.715</v>
      </c>
      <c r="H73">
        <f t="shared" si="42"/>
        <v>0.2696494343593791</v>
      </c>
      <c r="I73" s="52">
        <f t="shared" si="43"/>
        <v>0.18080630732383179</v>
      </c>
      <c r="J73">
        <v>387.04</v>
      </c>
      <c r="K73">
        <v>1336.4970000000001</v>
      </c>
      <c r="L73">
        <v>24.82</v>
      </c>
      <c r="M73">
        <v>38.777000000000001</v>
      </c>
      <c r="N73" s="52">
        <v>203.96299999999999</v>
      </c>
      <c r="O73">
        <v>107.256</v>
      </c>
      <c r="P73" s="52">
        <v>110.24</v>
      </c>
      <c r="Q73">
        <f t="shared" si="44"/>
        <v>279.78399999999999</v>
      </c>
      <c r="R73">
        <f t="shared" si="45"/>
        <v>1226.2570000000001</v>
      </c>
      <c r="S73" s="1">
        <f t="shared" si="46"/>
        <v>547.34400000000005</v>
      </c>
      <c r="T73" s="1">
        <f t="shared" si="62"/>
        <v>1226.2570000000001</v>
      </c>
      <c r="U73">
        <f t="shared" si="47"/>
        <v>0.1075205280320591</v>
      </c>
      <c r="V73" s="52">
        <f t="shared" si="48"/>
        <v>0.24088653596825521</v>
      </c>
      <c r="W73" s="1">
        <f t="shared" si="49"/>
        <v>399.75300000000004</v>
      </c>
      <c r="X73" s="1">
        <f t="shared" si="50"/>
        <v>1004.542</v>
      </c>
      <c r="Y73">
        <f t="shared" si="51"/>
        <v>7.8527678466192588E-2</v>
      </c>
      <c r="Z73">
        <f t="shared" si="52"/>
        <v>0.19733273091580558</v>
      </c>
      <c r="AB73">
        <v>83.111999999999995</v>
      </c>
      <c r="AD73">
        <f t="shared" si="53"/>
        <v>22.162761654526506</v>
      </c>
      <c r="AG73" t="e">
        <f t="shared" si="54"/>
        <v>#DIV/0!</v>
      </c>
      <c r="AH73">
        <f t="shared" si="55"/>
        <v>4.3536639403069389E-3</v>
      </c>
      <c r="AP73" s="52">
        <v>1.2337629999999999</v>
      </c>
      <c r="AU73">
        <v>215250.85</v>
      </c>
      <c r="AV73">
        <v>1541134</v>
      </c>
      <c r="AW73">
        <v>311788</v>
      </c>
      <c r="AX73" s="52">
        <v>128</v>
      </c>
      <c r="AY73" s="48">
        <f t="shared" si="63"/>
        <v>243.58437499999999</v>
      </c>
      <c r="AZ73" s="48">
        <f t="shared" si="64"/>
        <v>168.16472656249999</v>
      </c>
      <c r="BA73" s="48">
        <f t="shared" si="65"/>
        <v>1204.0109375</v>
      </c>
      <c r="BL73">
        <v>3449</v>
      </c>
      <c r="BM73">
        <v>149836</v>
      </c>
      <c r="BN73">
        <v>14171.27</v>
      </c>
      <c r="BO73">
        <v>1938</v>
      </c>
      <c r="BP73" s="52">
        <v>0.55700000000000005</v>
      </c>
      <c r="BQ73" s="48">
        <f t="shared" ref="BQ73:BQ136" si="67">(BO73+BN73)/BP73/1000</f>
        <v>28.921490125673248</v>
      </c>
      <c r="BR73" s="48">
        <f t="shared" ref="BR73:BR136" si="68">BL73/BP73/1000</f>
        <v>6.1921005385996404</v>
      </c>
      <c r="BS73" s="48">
        <f t="shared" ref="BS73:BS136" si="69">BM73/BP73/1000</f>
        <v>269.0053859964093</v>
      </c>
      <c r="BW73">
        <v>21573</v>
      </c>
      <c r="BX73" s="52">
        <v>1.2672000000000001</v>
      </c>
      <c r="CF73">
        <v>15.49</v>
      </c>
      <c r="CP73" s="52">
        <v>6.3650000000000002</v>
      </c>
      <c r="DI73" s="52">
        <v>1.3735999999999999</v>
      </c>
      <c r="DN73">
        <v>2737.4</v>
      </c>
      <c r="DO73">
        <v>43815.08</v>
      </c>
      <c r="DP73">
        <v>25479</v>
      </c>
      <c r="DQ73">
        <v>93263.2</v>
      </c>
      <c r="DR73">
        <f t="shared" si="66"/>
        <v>162557.28</v>
      </c>
      <c r="DS73">
        <v>65160.55</v>
      </c>
      <c r="DT73" s="52">
        <v>0.60266399999999998</v>
      </c>
      <c r="DU73" s="48">
        <f t="shared" ref="DU73:DU104" si="70">DS73*AP73/1000</f>
        <v>80.392675649650002</v>
      </c>
      <c r="DV73" s="48">
        <f t="shared" si="56"/>
        <v>3.3773028362000002</v>
      </c>
      <c r="DW73" s="48">
        <f t="shared" si="57"/>
        <v>200.55715744463998</v>
      </c>
      <c r="EA73" s="87">
        <f t="shared" si="58"/>
        <v>1404.5680949446401</v>
      </c>
      <c r="EN73">
        <v>5090.6000000000004</v>
      </c>
    </row>
    <row r="74" spans="1:144" x14ac:dyDescent="0.25">
      <c r="A74" t="s">
        <v>705</v>
      </c>
      <c r="B74">
        <v>108.35</v>
      </c>
      <c r="C74">
        <v>233.67599999999999</v>
      </c>
      <c r="D74">
        <v>41.497</v>
      </c>
      <c r="E74">
        <f t="shared" si="59"/>
        <v>0.64125969290812912</v>
      </c>
      <c r="F74" s="1">
        <f t="shared" si="60"/>
        <v>149.84699999999998</v>
      </c>
      <c r="G74" s="1">
        <f t="shared" si="61"/>
        <v>233.67599999999999</v>
      </c>
      <c r="H74">
        <f t="shared" si="42"/>
        <v>0.268804107215252</v>
      </c>
      <c r="I74" s="52">
        <f t="shared" si="43"/>
        <v>0.18819447632347647</v>
      </c>
      <c r="J74">
        <v>391.02</v>
      </c>
      <c r="K74">
        <v>1358.65</v>
      </c>
      <c r="L74">
        <v>26.32</v>
      </c>
      <c r="M74">
        <v>35.680999999999997</v>
      </c>
      <c r="N74" s="52">
        <v>209.91</v>
      </c>
      <c r="O74">
        <v>105.473</v>
      </c>
      <c r="P74" s="52">
        <v>116.977</v>
      </c>
      <c r="Q74">
        <f t="shared" si="44"/>
        <v>285.54699999999997</v>
      </c>
      <c r="R74">
        <f t="shared" si="45"/>
        <v>1241.673</v>
      </c>
      <c r="S74" s="1">
        <f t="shared" si="46"/>
        <v>557.45800000000008</v>
      </c>
      <c r="T74" s="1">
        <f t="shared" si="62"/>
        <v>1241.673</v>
      </c>
      <c r="U74">
        <f t="shared" si="47"/>
        <v>0.10704495266624424</v>
      </c>
      <c r="V74" s="52">
        <f t="shared" si="48"/>
        <v>0.23843020911342822</v>
      </c>
      <c r="W74" s="1">
        <f t="shared" si="49"/>
        <v>407.6110000000001</v>
      </c>
      <c r="X74" s="1">
        <f t="shared" si="50"/>
        <v>1007.9970000000001</v>
      </c>
      <c r="Y74">
        <f t="shared" si="51"/>
        <v>7.8270829732895536E-2</v>
      </c>
      <c r="Z74">
        <f t="shared" si="52"/>
        <v>0.19355896076962961</v>
      </c>
      <c r="AB74">
        <v>82.981999999999999</v>
      </c>
      <c r="AD74">
        <f t="shared" si="53"/>
        <v>22.128095673499839</v>
      </c>
      <c r="AG74" t="e">
        <f t="shared" si="54"/>
        <v>#DIV/0!</v>
      </c>
      <c r="AH74">
        <f t="shared" si="55"/>
        <v>4.2491110612170131E-3</v>
      </c>
      <c r="AP74" s="52">
        <v>1.2177469999999999</v>
      </c>
      <c r="AU74">
        <v>220099.92</v>
      </c>
      <c r="AV74">
        <v>1557272</v>
      </c>
      <c r="AW74">
        <v>316574</v>
      </c>
      <c r="AX74" s="52">
        <v>125.61</v>
      </c>
      <c r="AY74" s="48">
        <f t="shared" si="63"/>
        <v>252.02929703049122</v>
      </c>
      <c r="AZ74" s="48">
        <f t="shared" si="64"/>
        <v>175.2248387867208</v>
      </c>
      <c r="BA74" s="48">
        <f t="shared" si="65"/>
        <v>1239.7675344319719</v>
      </c>
      <c r="BL74">
        <v>3875</v>
      </c>
      <c r="BM74">
        <v>139628</v>
      </c>
      <c r="BN74">
        <v>14329.62</v>
      </c>
      <c r="BO74">
        <v>2623</v>
      </c>
      <c r="BP74" s="52">
        <v>0.54339999999999999</v>
      </c>
      <c r="BQ74" s="48">
        <f t="shared" si="67"/>
        <v>31.197313213102692</v>
      </c>
      <c r="BR74" s="48">
        <f t="shared" si="68"/>
        <v>7.1310268678689734</v>
      </c>
      <c r="BS74" s="48">
        <f t="shared" si="69"/>
        <v>256.95252116304749</v>
      </c>
      <c r="BW74">
        <v>21885</v>
      </c>
      <c r="BX74" s="52">
        <v>1.2298</v>
      </c>
      <c r="CC74">
        <v>16962.52</v>
      </c>
      <c r="CD74">
        <v>0</v>
      </c>
      <c r="CE74">
        <v>38650</v>
      </c>
      <c r="CF74">
        <v>15.96</v>
      </c>
      <c r="CG74" s="52">
        <v>0.77829999999999999</v>
      </c>
      <c r="CH74" s="48">
        <f t="shared" ref="CH74:CH100" si="71">CF74*CG74</f>
        <v>12.421668</v>
      </c>
      <c r="CI74" s="48">
        <f>(CC74+CD74)*CG74/1000</f>
        <v>13.201929315999999</v>
      </c>
      <c r="CJ74" s="48">
        <f>CE74*CG74/1000</f>
        <v>30.081294999999997</v>
      </c>
      <c r="CP74" s="52">
        <v>6.2560000000000002</v>
      </c>
      <c r="DI74" s="52">
        <v>1.417</v>
      </c>
      <c r="DN74">
        <v>3666.1</v>
      </c>
      <c r="DO74">
        <v>43358.85</v>
      </c>
      <c r="DP74">
        <v>26095.1</v>
      </c>
      <c r="DQ74">
        <v>96049.600000000006</v>
      </c>
      <c r="DR74">
        <f t="shared" si="66"/>
        <v>165503.55000000002</v>
      </c>
      <c r="DS74">
        <v>66556.28</v>
      </c>
      <c r="DT74" s="52">
        <v>0.54911900000000002</v>
      </c>
      <c r="DU74" s="48">
        <f t="shared" si="70"/>
        <v>81.04871030116</v>
      </c>
      <c r="DV74" s="48">
        <f t="shared" si="56"/>
        <v>4.4643822766999994</v>
      </c>
      <c r="DW74" s="48">
        <f t="shared" si="57"/>
        <v>201.54145150185002</v>
      </c>
      <c r="EA74" s="87">
        <f t="shared" si="58"/>
        <v>1441.308985933822</v>
      </c>
      <c r="EN74">
        <v>5207.7</v>
      </c>
    </row>
    <row r="75" spans="1:144" x14ac:dyDescent="0.25">
      <c r="A75" t="s">
        <v>706</v>
      </c>
      <c r="B75">
        <v>108.68</v>
      </c>
      <c r="C75">
        <v>232.19200000000001</v>
      </c>
      <c r="D75">
        <v>42.329000000000001</v>
      </c>
      <c r="E75">
        <f t="shared" si="59"/>
        <v>0.65036263092613011</v>
      </c>
      <c r="F75" s="1">
        <f t="shared" si="60"/>
        <v>151.00900000000001</v>
      </c>
      <c r="G75" s="1">
        <f t="shared" si="61"/>
        <v>232.19200000000001</v>
      </c>
      <c r="H75">
        <f t="shared" si="42"/>
        <v>0.2637573576930467</v>
      </c>
      <c r="I75" s="52">
        <f t="shared" si="43"/>
        <v>0.1848110635757636</v>
      </c>
      <c r="J75">
        <v>403.74</v>
      </c>
      <c r="K75">
        <v>1373.3520000000001</v>
      </c>
      <c r="L75">
        <v>22.92</v>
      </c>
      <c r="M75">
        <v>39.037999999999997</v>
      </c>
      <c r="N75" s="52">
        <v>213.428</v>
      </c>
      <c r="O75">
        <v>106.596</v>
      </c>
      <c r="P75" s="52">
        <v>116.977</v>
      </c>
      <c r="Q75">
        <f t="shared" si="44"/>
        <v>297.14400000000001</v>
      </c>
      <c r="R75">
        <f t="shared" si="45"/>
        <v>1256.375</v>
      </c>
      <c r="S75" s="1">
        <f t="shared" si="46"/>
        <v>572.53</v>
      </c>
      <c r="T75" s="1">
        <f t="shared" si="62"/>
        <v>1256.375</v>
      </c>
      <c r="U75">
        <f t="shared" si="47"/>
        <v>0.10803472025662798</v>
      </c>
      <c r="V75" s="52">
        <f t="shared" si="48"/>
        <v>0.2370742522879517</v>
      </c>
      <c r="W75" s="1">
        <f t="shared" si="49"/>
        <v>421.52099999999996</v>
      </c>
      <c r="X75" s="1">
        <f t="shared" si="50"/>
        <v>1024.183</v>
      </c>
      <c r="Y75">
        <f t="shared" si="51"/>
        <v>7.9539767902632313E-2</v>
      </c>
      <c r="Z75">
        <f t="shared" si="52"/>
        <v>0.19326030757618642</v>
      </c>
      <c r="AB75">
        <v>84.289000000000001</v>
      </c>
      <c r="AD75">
        <f t="shared" si="53"/>
        <v>22.476622113514111</v>
      </c>
      <c r="AG75" t="e">
        <f t="shared" si="54"/>
        <v>#DIV/0!</v>
      </c>
      <c r="AH75">
        <f t="shared" si="55"/>
        <v>4.2412722169099179E-3</v>
      </c>
      <c r="AP75" s="52">
        <v>1.1139730000000001</v>
      </c>
      <c r="AU75">
        <v>222473.32</v>
      </c>
      <c r="AV75">
        <v>1568138</v>
      </c>
      <c r="AW75">
        <v>323361</v>
      </c>
      <c r="AX75" s="52">
        <v>133.71</v>
      </c>
      <c r="AY75" s="48">
        <f t="shared" si="63"/>
        <v>241.83755889611842</v>
      </c>
      <c r="AZ75" s="48">
        <f t="shared" si="64"/>
        <v>166.38495250916162</v>
      </c>
      <c r="BA75" s="48">
        <f t="shared" si="65"/>
        <v>1172.7903672126242</v>
      </c>
      <c r="BL75">
        <v>3980</v>
      </c>
      <c r="BM75">
        <v>138054</v>
      </c>
      <c r="BN75">
        <v>14707.18</v>
      </c>
      <c r="BO75">
        <v>2038</v>
      </c>
      <c r="BP75" s="52">
        <v>0.58989999999999998</v>
      </c>
      <c r="BQ75" s="48">
        <f t="shared" si="67"/>
        <v>28.386472283437875</v>
      </c>
      <c r="BR75" s="48">
        <f t="shared" si="68"/>
        <v>6.7469062552975085</v>
      </c>
      <c r="BS75" s="48">
        <f t="shared" si="69"/>
        <v>234.02949652483471</v>
      </c>
      <c r="BW75">
        <v>22582</v>
      </c>
      <c r="BX75" s="52">
        <v>1.2196</v>
      </c>
      <c r="CC75">
        <v>14565.78</v>
      </c>
      <c r="CD75">
        <v>0</v>
      </c>
      <c r="CE75">
        <v>38197</v>
      </c>
      <c r="CF75">
        <v>16.39</v>
      </c>
      <c r="CG75" s="52">
        <v>0.7994</v>
      </c>
      <c r="CH75" s="48">
        <f t="shared" si="71"/>
        <v>13.102166</v>
      </c>
      <c r="CI75" s="48">
        <f t="shared" ref="CI75:CI138" si="72">(CC75+CD75)*CG75/1000</f>
        <v>11.643884532</v>
      </c>
      <c r="CJ75" s="48">
        <f t="shared" ref="CJ75:CJ138" si="73">CE75*CG75/1000</f>
        <v>30.534681799999998</v>
      </c>
      <c r="CP75" s="52">
        <v>6.8358999999999996</v>
      </c>
      <c r="DI75" s="52">
        <v>1.5629</v>
      </c>
      <c r="DN75">
        <v>3634.5</v>
      </c>
      <c r="DO75">
        <v>45085.41</v>
      </c>
      <c r="DP75">
        <v>27251</v>
      </c>
      <c r="DQ75">
        <v>99281.600000000006</v>
      </c>
      <c r="DR75">
        <f t="shared" si="66"/>
        <v>171618.01</v>
      </c>
      <c r="DS75">
        <v>68854.13</v>
      </c>
      <c r="DT75" s="52">
        <v>0.53197099999999997</v>
      </c>
      <c r="DU75" s="48">
        <f t="shared" si="70"/>
        <v>76.701641758490013</v>
      </c>
      <c r="DV75" s="48">
        <f t="shared" si="56"/>
        <v>4.0487348685000004</v>
      </c>
      <c r="DW75" s="48">
        <f t="shared" si="57"/>
        <v>191.17782945373003</v>
      </c>
      <c r="EA75" s="87">
        <f t="shared" si="58"/>
        <v>1363.9681966663543</v>
      </c>
      <c r="EN75">
        <v>5299.5</v>
      </c>
    </row>
    <row r="76" spans="1:144" x14ac:dyDescent="0.25">
      <c r="A76" t="s">
        <v>707</v>
      </c>
      <c r="B76">
        <v>114.7</v>
      </c>
      <c r="C76">
        <v>238.78200000000001</v>
      </c>
      <c r="D76">
        <v>43.655999999999999</v>
      </c>
      <c r="E76">
        <f t="shared" si="59"/>
        <v>0.66318231692506135</v>
      </c>
      <c r="F76" s="1">
        <f t="shared" si="60"/>
        <v>158.35599999999999</v>
      </c>
      <c r="G76" s="1">
        <f t="shared" si="61"/>
        <v>238.78200000000001</v>
      </c>
      <c r="H76">
        <f t="shared" si="42"/>
        <v>0.27454563422232936</v>
      </c>
      <c r="I76" s="52">
        <f t="shared" si="43"/>
        <v>0.1873184921136736</v>
      </c>
      <c r="J76">
        <v>405.84</v>
      </c>
      <c r="K76">
        <v>1395.6179999999999</v>
      </c>
      <c r="L76">
        <v>24.3</v>
      </c>
      <c r="M76">
        <v>39.347000000000001</v>
      </c>
      <c r="N76" s="52">
        <v>220.08799999999999</v>
      </c>
      <c r="O76">
        <v>112.782</v>
      </c>
      <c r="P76" s="52">
        <v>120.88</v>
      </c>
      <c r="Q76">
        <f t="shared" si="44"/>
        <v>293.05799999999999</v>
      </c>
      <c r="R76">
        <f t="shared" si="45"/>
        <v>1274.7379999999998</v>
      </c>
      <c r="S76" s="1">
        <f t="shared" si="46"/>
        <v>576.79299999999989</v>
      </c>
      <c r="T76" s="1">
        <f t="shared" si="62"/>
        <v>1274.7379999999998</v>
      </c>
      <c r="U76">
        <f t="shared" si="47"/>
        <v>0.10656289836865149</v>
      </c>
      <c r="V76" s="52">
        <f t="shared" si="48"/>
        <v>0.23550871099451287</v>
      </c>
      <c r="W76" s="1">
        <f t="shared" si="49"/>
        <v>418.4369999999999</v>
      </c>
      <c r="X76" s="1">
        <f t="shared" si="50"/>
        <v>1035.9559999999999</v>
      </c>
      <c r="Y76">
        <f t="shared" si="51"/>
        <v>7.7306519851460434E-2</v>
      </c>
      <c r="Z76">
        <f t="shared" si="52"/>
        <v>0.19139357437138579</v>
      </c>
      <c r="AB76">
        <v>126.581</v>
      </c>
      <c r="AD76">
        <f t="shared" si="53"/>
        <v>33.754265725666812</v>
      </c>
      <c r="AG76" t="e">
        <f t="shared" si="54"/>
        <v>#DIV/0!</v>
      </c>
      <c r="AH76">
        <f t="shared" si="55"/>
        <v>6.2361235105708448E-3</v>
      </c>
      <c r="AP76" s="52">
        <v>1.17001</v>
      </c>
      <c r="AU76">
        <v>217714.52</v>
      </c>
      <c r="AV76">
        <v>1568394</v>
      </c>
      <c r="AW76">
        <v>334675</v>
      </c>
      <c r="AX76" s="52">
        <v>125.28</v>
      </c>
      <c r="AY76" s="48">
        <f t="shared" si="63"/>
        <v>267.14160280970628</v>
      </c>
      <c r="AZ76" s="48">
        <f t="shared" si="64"/>
        <v>173.782343550447</v>
      </c>
      <c r="BA76" s="48">
        <f t="shared" si="65"/>
        <v>1251.91091954023</v>
      </c>
      <c r="BL76">
        <v>7331</v>
      </c>
      <c r="BM76">
        <v>133454</v>
      </c>
      <c r="BN76">
        <v>15130.2</v>
      </c>
      <c r="BO76">
        <v>1807</v>
      </c>
      <c r="BP76" s="52">
        <v>0.5585</v>
      </c>
      <c r="BQ76" s="48">
        <f t="shared" si="67"/>
        <v>30.326230975828111</v>
      </c>
      <c r="BR76" s="48">
        <f t="shared" si="68"/>
        <v>13.126230975828111</v>
      </c>
      <c r="BS76" s="48">
        <f t="shared" si="69"/>
        <v>238.95076096687555</v>
      </c>
      <c r="BW76">
        <v>22947</v>
      </c>
      <c r="BX76" s="52">
        <v>1.206</v>
      </c>
      <c r="CC76">
        <v>12276.47</v>
      </c>
      <c r="CD76">
        <v>0</v>
      </c>
      <c r="CE76">
        <v>37916</v>
      </c>
      <c r="CF76">
        <v>16.77</v>
      </c>
      <c r="CG76" s="52">
        <v>0.83919999999999995</v>
      </c>
      <c r="CH76" s="48">
        <f t="shared" si="71"/>
        <v>14.073383999999999</v>
      </c>
      <c r="CI76" s="48">
        <f t="shared" si="72"/>
        <v>10.302413624</v>
      </c>
      <c r="CJ76" s="48">
        <f t="shared" si="73"/>
        <v>31.819107199999998</v>
      </c>
      <c r="CP76" s="52">
        <v>6.6109999999999998</v>
      </c>
      <c r="DI76" s="52">
        <v>1.4955000000000001</v>
      </c>
      <c r="DN76">
        <v>2786</v>
      </c>
      <c r="DO76">
        <v>45862.77</v>
      </c>
      <c r="DP76">
        <v>26159.5</v>
      </c>
      <c r="DQ76">
        <v>102644.7</v>
      </c>
      <c r="DR76">
        <f t="shared" si="66"/>
        <v>174666.97</v>
      </c>
      <c r="DS76">
        <v>71338.509999999995</v>
      </c>
      <c r="DT76" s="52">
        <v>0.56170299999999995</v>
      </c>
      <c r="DU76" s="48">
        <f t="shared" si="70"/>
        <v>83.466770085099995</v>
      </c>
      <c r="DV76" s="48">
        <f t="shared" si="56"/>
        <v>3.2596478599999998</v>
      </c>
      <c r="DW76" s="48">
        <f t="shared" si="57"/>
        <v>204.3621015697</v>
      </c>
      <c r="EA76" s="87">
        <f t="shared" si="58"/>
        <v>1456.2730211099299</v>
      </c>
      <c r="EN76">
        <v>5412.7</v>
      </c>
    </row>
    <row r="77" spans="1:144" x14ac:dyDescent="0.25">
      <c r="A77" t="s">
        <v>708</v>
      </c>
      <c r="B77">
        <v>108.41</v>
      </c>
      <c r="C77">
        <v>259.17</v>
      </c>
      <c r="D77">
        <v>44.411000000000001</v>
      </c>
      <c r="E77">
        <f t="shared" si="59"/>
        <v>0.58965543851526026</v>
      </c>
      <c r="F77" s="1">
        <f t="shared" si="60"/>
        <v>152.821</v>
      </c>
      <c r="G77" s="1">
        <f t="shared" si="61"/>
        <v>259.17</v>
      </c>
      <c r="H77">
        <f t="shared" si="42"/>
        <v>0.26169547832489959</v>
      </c>
      <c r="I77" s="52">
        <f t="shared" si="43"/>
        <v>0.19880213982501549</v>
      </c>
      <c r="J77">
        <v>410.01</v>
      </c>
      <c r="K77">
        <v>1424.29</v>
      </c>
      <c r="L77">
        <v>23.82</v>
      </c>
      <c r="M77">
        <v>37.393999999999998</v>
      </c>
      <c r="N77" s="52">
        <v>220.75200000000001</v>
      </c>
      <c r="O77">
        <v>108.011</v>
      </c>
      <c r="P77" s="52">
        <v>120.63200000000001</v>
      </c>
      <c r="Q77">
        <f t="shared" si="44"/>
        <v>301.99900000000002</v>
      </c>
      <c r="R77">
        <f t="shared" si="45"/>
        <v>1303.6579999999999</v>
      </c>
      <c r="S77" s="1">
        <f t="shared" si="46"/>
        <v>583.96500000000003</v>
      </c>
      <c r="T77" s="1">
        <f t="shared" si="62"/>
        <v>1303.6579999999999</v>
      </c>
      <c r="U77">
        <f t="shared" si="47"/>
        <v>0.10564912978977459</v>
      </c>
      <c r="V77" s="52">
        <f t="shared" si="48"/>
        <v>0.23585374678872525</v>
      </c>
      <c r="W77" s="1">
        <f t="shared" si="49"/>
        <v>431.14400000000001</v>
      </c>
      <c r="X77" s="1">
        <f t="shared" si="50"/>
        <v>1044.4879999999998</v>
      </c>
      <c r="Y77">
        <f t="shared" si="51"/>
        <v>7.8001230234830118E-2</v>
      </c>
      <c r="Z77">
        <f t="shared" si="52"/>
        <v>0.1889655172413793</v>
      </c>
      <c r="AB77">
        <v>127.884</v>
      </c>
      <c r="AD77">
        <f t="shared" si="53"/>
        <v>34.101725520111032</v>
      </c>
      <c r="AG77" t="e">
        <f t="shared" si="54"/>
        <v>#DIV/0!</v>
      </c>
      <c r="AH77">
        <f t="shared" si="55"/>
        <v>6.1695780150000058E-3</v>
      </c>
      <c r="AP77" s="52">
        <v>1.1262000000000001</v>
      </c>
      <c r="AU77">
        <v>242954.52</v>
      </c>
      <c r="AV77">
        <v>1590951</v>
      </c>
      <c r="AW77">
        <v>346798</v>
      </c>
      <c r="AX77" s="52">
        <v>128.44999999999999</v>
      </c>
      <c r="AY77" s="48">
        <f t="shared" si="63"/>
        <v>269.98676527831844</v>
      </c>
      <c r="AZ77" s="48">
        <f t="shared" si="64"/>
        <v>189.14326196963799</v>
      </c>
      <c r="BA77" s="48">
        <f t="shared" si="65"/>
        <v>1238.5760996496692</v>
      </c>
      <c r="BG77" s="52">
        <v>372.2</v>
      </c>
      <c r="BL77">
        <v>5931</v>
      </c>
      <c r="BM77">
        <v>134673</v>
      </c>
      <c r="BN77">
        <v>15183.9</v>
      </c>
      <c r="BO77">
        <v>1840</v>
      </c>
      <c r="BP77" s="52">
        <v>0.57230000000000003</v>
      </c>
      <c r="BQ77" s="48">
        <f t="shared" si="67"/>
        <v>29.746461645989868</v>
      </c>
      <c r="BR77" s="48">
        <f t="shared" si="68"/>
        <v>10.36344574523851</v>
      </c>
      <c r="BS77" s="48">
        <f t="shared" si="69"/>
        <v>235.31888869474051</v>
      </c>
      <c r="BW77">
        <v>23149</v>
      </c>
      <c r="BX77" s="52">
        <v>1.1918</v>
      </c>
      <c r="CC77">
        <v>11297.08</v>
      </c>
      <c r="CD77">
        <v>0</v>
      </c>
      <c r="CE77">
        <v>35852</v>
      </c>
      <c r="CF77">
        <v>16.87</v>
      </c>
      <c r="CG77" s="52">
        <v>0.84750000000000003</v>
      </c>
      <c r="CH77" s="48">
        <f t="shared" si="71"/>
        <v>14.297325000000001</v>
      </c>
      <c r="CI77" s="48">
        <f t="shared" si="72"/>
        <v>9.5742753000000018</v>
      </c>
      <c r="CJ77" s="48">
        <f t="shared" si="73"/>
        <v>30.38457</v>
      </c>
      <c r="CP77" s="52">
        <v>6.7233000000000001</v>
      </c>
      <c r="CY77" s="52">
        <v>6.3297999999999996</v>
      </c>
      <c r="DI77" s="52">
        <v>1.5786</v>
      </c>
      <c r="DN77">
        <v>3400.9</v>
      </c>
      <c r="DO77">
        <v>44401.03</v>
      </c>
      <c r="DP77">
        <v>25948.5</v>
      </c>
      <c r="DQ77">
        <v>108558.1</v>
      </c>
      <c r="DR77">
        <f t="shared" si="66"/>
        <v>178907.63</v>
      </c>
      <c r="DS77">
        <v>72658.399999999994</v>
      </c>
      <c r="DT77" s="52">
        <v>0.52834599999999998</v>
      </c>
      <c r="DU77" s="48">
        <f t="shared" si="70"/>
        <v>81.827890080000003</v>
      </c>
      <c r="DV77" s="48">
        <f t="shared" si="56"/>
        <v>3.8300935800000002</v>
      </c>
      <c r="DW77" s="48">
        <f t="shared" si="57"/>
        <v>201.48577290600002</v>
      </c>
      <c r="EA77" s="87">
        <f t="shared" si="58"/>
        <v>1440.0618725556692</v>
      </c>
      <c r="EN77">
        <v>5527.4</v>
      </c>
    </row>
    <row r="78" spans="1:144" x14ac:dyDescent="0.25">
      <c r="A78" t="s">
        <v>709</v>
      </c>
      <c r="B78">
        <v>100.68</v>
      </c>
      <c r="C78">
        <v>261.06099999999998</v>
      </c>
      <c r="D78">
        <v>46.302</v>
      </c>
      <c r="E78">
        <f t="shared" si="59"/>
        <v>0.56301783874266942</v>
      </c>
      <c r="F78" s="1">
        <f t="shared" si="60"/>
        <v>146.982</v>
      </c>
      <c r="G78" s="1">
        <f t="shared" si="61"/>
        <v>261.06099999999998</v>
      </c>
      <c r="H78">
        <f t="shared" si="42"/>
        <v>0.251149963433555</v>
      </c>
      <c r="I78" s="52">
        <f t="shared" si="43"/>
        <v>0.19673333187638992</v>
      </c>
      <c r="J78">
        <v>407</v>
      </c>
      <c r="K78">
        <v>1449.7149999999999</v>
      </c>
      <c r="L78">
        <v>23.48</v>
      </c>
      <c r="M78">
        <v>37.381</v>
      </c>
      <c r="N78" s="52">
        <v>226.40600000000001</v>
      </c>
      <c r="O78">
        <v>109.03100000000001</v>
      </c>
      <c r="P78" s="52">
        <v>122.736</v>
      </c>
      <c r="Q78">
        <f t="shared" si="44"/>
        <v>297.96899999999999</v>
      </c>
      <c r="R78">
        <f t="shared" si="45"/>
        <v>1326.9789999999998</v>
      </c>
      <c r="S78" s="1">
        <f t="shared" si="46"/>
        <v>585.23599999999999</v>
      </c>
      <c r="T78" s="1">
        <f t="shared" si="62"/>
        <v>1326.9789999999998</v>
      </c>
      <c r="U78">
        <f t="shared" si="47"/>
        <v>0.10397910596261815</v>
      </c>
      <c r="V78" s="52">
        <f t="shared" si="48"/>
        <v>0.23576487101129981</v>
      </c>
      <c r="W78" s="1">
        <f t="shared" si="49"/>
        <v>438.25400000000002</v>
      </c>
      <c r="X78" s="1">
        <f t="shared" si="50"/>
        <v>1065.9179999999999</v>
      </c>
      <c r="Y78">
        <f t="shared" si="51"/>
        <v>7.7864757302252868E-2</v>
      </c>
      <c r="Z78">
        <f t="shared" si="52"/>
        <v>0.18938206239783953</v>
      </c>
      <c r="AB78">
        <v>129.57900000000001</v>
      </c>
      <c r="AD78">
        <f t="shared" si="53"/>
        <v>34.553716580420286</v>
      </c>
      <c r="AG78" t="e">
        <f t="shared" si="54"/>
        <v>#DIV/0!</v>
      </c>
      <c r="AH78">
        <f t="shared" si="55"/>
        <v>6.1391721591252018E-3</v>
      </c>
      <c r="AP78" s="52">
        <v>1.0752470000000001</v>
      </c>
      <c r="AU78">
        <v>225798.3</v>
      </c>
      <c r="AV78">
        <v>1595026</v>
      </c>
      <c r="AW78">
        <v>351037</v>
      </c>
      <c r="AX78" s="52">
        <v>138.07</v>
      </c>
      <c r="AY78" s="48">
        <f t="shared" si="63"/>
        <v>254.24567248497141</v>
      </c>
      <c r="AZ78" s="48">
        <f t="shared" si="64"/>
        <v>163.53900195552981</v>
      </c>
      <c r="BA78" s="48">
        <f t="shared" si="65"/>
        <v>1155.2299558195118</v>
      </c>
      <c r="BG78" s="52">
        <v>372.2</v>
      </c>
      <c r="BL78">
        <v>8840</v>
      </c>
      <c r="BM78">
        <v>122485</v>
      </c>
      <c r="BN78">
        <v>15094.92</v>
      </c>
      <c r="BO78">
        <v>2017</v>
      </c>
      <c r="BP78" s="52">
        <v>0.61519999999999997</v>
      </c>
      <c r="BQ78" s="48">
        <f t="shared" si="67"/>
        <v>27.81521456436931</v>
      </c>
      <c r="BR78" s="48">
        <f t="shared" si="68"/>
        <v>14.369310793237972</v>
      </c>
      <c r="BS78" s="48">
        <f t="shared" si="69"/>
        <v>199.0978543563069</v>
      </c>
      <c r="BW78">
        <v>23381</v>
      </c>
      <c r="BX78" s="52">
        <v>1.1928000000000001</v>
      </c>
      <c r="CC78">
        <v>11892.16</v>
      </c>
      <c r="CD78">
        <v>0</v>
      </c>
      <c r="CE78">
        <v>34500</v>
      </c>
      <c r="CF78">
        <v>16.809999999999999</v>
      </c>
      <c r="CG78" s="52">
        <v>0.77769999999999995</v>
      </c>
      <c r="CH78" s="48">
        <f t="shared" si="71"/>
        <v>13.073136999999997</v>
      </c>
      <c r="CI78" s="48">
        <f t="shared" si="72"/>
        <v>9.2485328319999986</v>
      </c>
      <c r="CJ78" s="48">
        <f t="shared" si="73"/>
        <v>26.830649999999999</v>
      </c>
      <c r="CP78" s="52">
        <v>7.0084999999999997</v>
      </c>
      <c r="CY78" s="52">
        <v>6.5514000000000001</v>
      </c>
      <c r="DI78" s="52">
        <v>1.6958</v>
      </c>
      <c r="DN78">
        <v>3940.9</v>
      </c>
      <c r="DO78">
        <v>46623.94</v>
      </c>
      <c r="DP78">
        <v>25876.9</v>
      </c>
      <c r="DQ78">
        <v>109859.2</v>
      </c>
      <c r="DR78">
        <f t="shared" si="66"/>
        <v>182360.04</v>
      </c>
      <c r="DS78">
        <v>73859.22</v>
      </c>
      <c r="DT78" s="52">
        <v>0.51216399999999995</v>
      </c>
      <c r="DU78" s="48">
        <f t="shared" si="70"/>
        <v>79.416904727340011</v>
      </c>
      <c r="DV78" s="48">
        <f t="shared" si="56"/>
        <v>4.2374409023000004</v>
      </c>
      <c r="DW78" s="48">
        <f t="shared" si="57"/>
        <v>196.08208592988001</v>
      </c>
      <c r="EA78" s="87">
        <f t="shared" si="58"/>
        <v>1351.3120417493919</v>
      </c>
      <c r="EN78">
        <v>5628.4</v>
      </c>
    </row>
    <row r="79" spans="1:144" x14ac:dyDescent="0.25">
      <c r="A79" t="s">
        <v>710</v>
      </c>
      <c r="B79">
        <v>99.63</v>
      </c>
      <c r="C79">
        <v>286.26</v>
      </c>
      <c r="D79">
        <v>45.96</v>
      </c>
      <c r="E79">
        <f t="shared" si="59"/>
        <v>0.50859358625026208</v>
      </c>
      <c r="F79" s="1">
        <f t="shared" si="60"/>
        <v>145.59</v>
      </c>
      <c r="G79" s="1">
        <f t="shared" si="61"/>
        <v>286.26</v>
      </c>
      <c r="H79">
        <f t="shared" si="42"/>
        <v>0.24503748186497104</v>
      </c>
      <c r="I79" s="52">
        <f t="shared" si="43"/>
        <v>0.21230880822713319</v>
      </c>
      <c r="J79">
        <v>411.93</v>
      </c>
      <c r="K79">
        <v>1470.883</v>
      </c>
      <c r="L79">
        <v>24</v>
      </c>
      <c r="M79">
        <v>32.253</v>
      </c>
      <c r="N79" s="52">
        <v>224.458</v>
      </c>
      <c r="O79">
        <v>98.486999999999995</v>
      </c>
      <c r="P79" s="52">
        <v>122.56399999999999</v>
      </c>
      <c r="Q79">
        <f t="shared" si="44"/>
        <v>313.44299999999998</v>
      </c>
      <c r="R79">
        <f t="shared" si="45"/>
        <v>1348.319</v>
      </c>
      <c r="S79" s="1">
        <f t="shared" si="46"/>
        <v>594.154</v>
      </c>
      <c r="T79" s="1">
        <f t="shared" si="62"/>
        <v>1348.319</v>
      </c>
      <c r="U79">
        <f t="shared" si="47"/>
        <v>0.10402584214580853</v>
      </c>
      <c r="V79" s="52">
        <f t="shared" si="48"/>
        <v>0.23606677638490089</v>
      </c>
      <c r="W79" s="1">
        <f t="shared" si="49"/>
        <v>448.56399999999996</v>
      </c>
      <c r="X79" s="1">
        <f t="shared" si="50"/>
        <v>1062.059</v>
      </c>
      <c r="Y79">
        <f t="shared" si="51"/>
        <v>7.8535611737516622E-2</v>
      </c>
      <c r="Z79">
        <f t="shared" si="52"/>
        <v>0.18594772042860142</v>
      </c>
      <c r="AB79">
        <v>131.16200000000001</v>
      </c>
      <c r="AD79">
        <f t="shared" si="53"/>
        <v>34.975841564768103</v>
      </c>
      <c r="AG79" t="e">
        <f t="shared" si="54"/>
        <v>#DIV/0!</v>
      </c>
      <c r="AH79">
        <f t="shared" si="55"/>
        <v>6.1236503895174908E-3</v>
      </c>
      <c r="AP79" s="52">
        <v>1.078497</v>
      </c>
      <c r="AU79">
        <v>223934.72</v>
      </c>
      <c r="AV79">
        <v>1603677</v>
      </c>
      <c r="AW79">
        <v>359262</v>
      </c>
      <c r="AX79" s="52">
        <v>142.29</v>
      </c>
      <c r="AY79" s="48">
        <f t="shared" si="63"/>
        <v>252.48576850094878</v>
      </c>
      <c r="AZ79" s="48">
        <f t="shared" si="64"/>
        <v>157.3790990231218</v>
      </c>
      <c r="BA79" s="48">
        <f t="shared" si="65"/>
        <v>1127.0482816782628</v>
      </c>
      <c r="BG79" s="52">
        <v>372.2</v>
      </c>
      <c r="BL79">
        <v>12475</v>
      </c>
      <c r="BM79">
        <v>118553</v>
      </c>
      <c r="BN79">
        <v>15367.2</v>
      </c>
      <c r="BO79">
        <v>2243</v>
      </c>
      <c r="BP79" s="52">
        <v>0.62639999999999996</v>
      </c>
      <c r="BQ79" s="48">
        <f t="shared" si="67"/>
        <v>28.113346104725416</v>
      </c>
      <c r="BR79" s="48">
        <f t="shared" si="68"/>
        <v>19.915389527458494</v>
      </c>
      <c r="BS79" s="48">
        <f t="shared" si="69"/>
        <v>189.26085568326951</v>
      </c>
      <c r="BW79">
        <v>23595</v>
      </c>
      <c r="BX79" s="52">
        <v>1.1821999999999999</v>
      </c>
      <c r="CC79">
        <v>12765.5</v>
      </c>
      <c r="CD79">
        <v>0</v>
      </c>
      <c r="CE79">
        <v>33459</v>
      </c>
      <c r="CF79">
        <v>17.07</v>
      </c>
      <c r="CG79" s="52">
        <v>0.76380000000000003</v>
      </c>
      <c r="CH79" s="48">
        <f t="shared" si="71"/>
        <v>13.038066000000001</v>
      </c>
      <c r="CI79" s="48">
        <f t="shared" si="72"/>
        <v>9.7502888999999993</v>
      </c>
      <c r="CJ79" s="48">
        <f t="shared" si="73"/>
        <v>25.555984200000001</v>
      </c>
      <c r="CP79" s="52">
        <v>7.0385</v>
      </c>
      <c r="CY79" s="52">
        <v>6.5434000000000001</v>
      </c>
      <c r="DI79" s="52">
        <v>1.6600999999999999</v>
      </c>
      <c r="DN79">
        <v>4873.3999999999996</v>
      </c>
      <c r="DO79">
        <v>46032.55</v>
      </c>
      <c r="DP79">
        <v>26170.9</v>
      </c>
      <c r="DQ79">
        <v>111582</v>
      </c>
      <c r="DR79">
        <f t="shared" si="66"/>
        <v>183785.45</v>
      </c>
      <c r="DS79">
        <v>73389.919999999998</v>
      </c>
      <c r="DT79" s="52">
        <v>0.535246</v>
      </c>
      <c r="DU79" s="48">
        <f t="shared" si="70"/>
        <v>79.150808550240001</v>
      </c>
      <c r="DV79" s="48">
        <f t="shared" si="56"/>
        <v>5.2559472798</v>
      </c>
      <c r="DW79" s="48">
        <f t="shared" si="57"/>
        <v>198.21205646865002</v>
      </c>
      <c r="EA79" s="87">
        <f t="shared" si="58"/>
        <v>1325.2603381469128</v>
      </c>
      <c r="EN79">
        <v>5711.6</v>
      </c>
    </row>
    <row r="80" spans="1:144" x14ac:dyDescent="0.25">
      <c r="A80" t="s">
        <v>711</v>
      </c>
      <c r="B80">
        <v>90.86</v>
      </c>
      <c r="C80">
        <v>332.642</v>
      </c>
      <c r="D80">
        <v>47.405000000000001</v>
      </c>
      <c r="E80">
        <f t="shared" si="59"/>
        <v>0.41565707276892272</v>
      </c>
      <c r="F80" s="1">
        <f t="shared" si="60"/>
        <v>138.26499999999999</v>
      </c>
      <c r="G80" s="1">
        <f t="shared" si="61"/>
        <v>332.642</v>
      </c>
      <c r="H80">
        <f t="shared" si="42"/>
        <v>0.22548843732672297</v>
      </c>
      <c r="I80" s="52">
        <f t="shared" si="43"/>
        <v>0.24197882552517905</v>
      </c>
      <c r="J80">
        <v>422.35</v>
      </c>
      <c r="K80">
        <v>1496.8679999999999</v>
      </c>
      <c r="L80">
        <v>25.3</v>
      </c>
      <c r="M80">
        <v>38.326999999999998</v>
      </c>
      <c r="N80" s="52">
        <v>231.78399999999999</v>
      </c>
      <c r="O80">
        <v>104.581</v>
      </c>
      <c r="P80" s="52">
        <v>122.194</v>
      </c>
      <c r="Q80">
        <f t="shared" si="44"/>
        <v>317.76900000000001</v>
      </c>
      <c r="R80">
        <f t="shared" si="45"/>
        <v>1374.674</v>
      </c>
      <c r="S80" s="1">
        <f t="shared" si="46"/>
        <v>613.17999999999995</v>
      </c>
      <c r="T80" s="1">
        <f t="shared" si="62"/>
        <v>1374.674</v>
      </c>
      <c r="U80">
        <f t="shared" si="47"/>
        <v>0.10639206024221813</v>
      </c>
      <c r="V80" s="52">
        <f t="shared" si="48"/>
        <v>0.2385178887462262</v>
      </c>
      <c r="W80" s="1">
        <f t="shared" si="49"/>
        <v>474.91499999999996</v>
      </c>
      <c r="X80" s="1">
        <f t="shared" si="50"/>
        <v>1042.0319999999999</v>
      </c>
      <c r="Y80">
        <f t="shared" si="51"/>
        <v>8.2401880834229793E-2</v>
      </c>
      <c r="Z80">
        <f t="shared" si="52"/>
        <v>0.18080161016066904</v>
      </c>
      <c r="AB80">
        <v>135.36000000000001</v>
      </c>
      <c r="AD80">
        <f t="shared" si="53"/>
        <v>36.095286090536973</v>
      </c>
      <c r="AG80" t="e">
        <f t="shared" si="54"/>
        <v>#DIV/0!</v>
      </c>
      <c r="AH80">
        <f t="shared" si="55"/>
        <v>6.2628459052880203E-3</v>
      </c>
      <c r="AP80" s="52">
        <v>1.1296470000000001</v>
      </c>
      <c r="AU80">
        <v>233698.45</v>
      </c>
      <c r="AV80">
        <v>1602040</v>
      </c>
      <c r="AW80">
        <v>374784</v>
      </c>
      <c r="AX80" s="52">
        <v>143.04</v>
      </c>
      <c r="AY80" s="48">
        <f t="shared" si="63"/>
        <v>262.01342281879198</v>
      </c>
      <c r="AZ80" s="48">
        <f t="shared" si="64"/>
        <v>163.3797888702461</v>
      </c>
      <c r="BA80" s="48">
        <f t="shared" si="65"/>
        <v>1119.9944071588368</v>
      </c>
      <c r="BG80" s="52">
        <v>389.4</v>
      </c>
      <c r="BL80">
        <v>11331</v>
      </c>
      <c r="BM80">
        <v>117987</v>
      </c>
      <c r="BN80">
        <v>15966.35</v>
      </c>
      <c r="BO80">
        <v>2800</v>
      </c>
      <c r="BP80" s="52">
        <v>0.63080000000000003</v>
      </c>
      <c r="BQ80" s="48">
        <f t="shared" si="67"/>
        <v>29.750079264426123</v>
      </c>
      <c r="BR80" s="48">
        <f t="shared" si="68"/>
        <v>17.962904248573238</v>
      </c>
      <c r="BS80" s="48">
        <f t="shared" si="69"/>
        <v>187.04343690551681</v>
      </c>
      <c r="BW80">
        <v>24014</v>
      </c>
      <c r="BX80" s="52">
        <v>1.1682999999999999</v>
      </c>
      <c r="CC80">
        <v>13447.5</v>
      </c>
      <c r="CD80">
        <v>0</v>
      </c>
      <c r="CE80">
        <v>33621</v>
      </c>
      <c r="CF80">
        <v>16.989999999999998</v>
      </c>
      <c r="CG80" s="52">
        <v>0.78110000000000002</v>
      </c>
      <c r="CH80" s="48">
        <f t="shared" si="71"/>
        <v>13.270888999999999</v>
      </c>
      <c r="CI80" s="48">
        <f t="shared" si="72"/>
        <v>10.50384225</v>
      </c>
      <c r="CJ80" s="48">
        <f t="shared" si="73"/>
        <v>26.261363100000004</v>
      </c>
      <c r="CP80" s="52">
        <v>6.8475999999999999</v>
      </c>
      <c r="CY80" s="52">
        <v>6.3951000000000002</v>
      </c>
      <c r="DI80" s="52">
        <v>1.6056999999999999</v>
      </c>
      <c r="DN80">
        <v>6214.3</v>
      </c>
      <c r="DO80">
        <v>48029.23</v>
      </c>
      <c r="DP80">
        <v>25793.9</v>
      </c>
      <c r="DQ80">
        <v>115072.7</v>
      </c>
      <c r="DR80">
        <f t="shared" si="66"/>
        <v>188895.83000000002</v>
      </c>
      <c r="DS80">
        <v>73833.98</v>
      </c>
      <c r="DT80" s="52">
        <v>0.58899800000000002</v>
      </c>
      <c r="DU80" s="48">
        <f t="shared" si="70"/>
        <v>83.406334005059989</v>
      </c>
      <c r="DV80" s="48">
        <f t="shared" si="56"/>
        <v>7.0199653521000007</v>
      </c>
      <c r="DW80" s="48">
        <f t="shared" si="57"/>
        <v>213.38560767201002</v>
      </c>
      <c r="EA80" s="87">
        <f t="shared" si="58"/>
        <v>1333.3800148308469</v>
      </c>
      <c r="EN80">
        <v>5763.4</v>
      </c>
    </row>
    <row r="81" spans="1:144" x14ac:dyDescent="0.25">
      <c r="A81" t="s">
        <v>712</v>
      </c>
      <c r="B81">
        <v>87.25</v>
      </c>
      <c r="C81">
        <v>327.91199999999998</v>
      </c>
      <c r="D81">
        <v>50.351999999999997</v>
      </c>
      <c r="E81">
        <f t="shared" si="59"/>
        <v>0.41963087657664255</v>
      </c>
      <c r="F81" s="1">
        <f t="shared" si="60"/>
        <v>137.602</v>
      </c>
      <c r="G81" s="1">
        <f t="shared" si="61"/>
        <v>327.91199999999998</v>
      </c>
      <c r="H81">
        <f t="shared" si="42"/>
        <v>0.21333941093751696</v>
      </c>
      <c r="I81" s="52">
        <f t="shared" si="43"/>
        <v>0.24030814599413136</v>
      </c>
      <c r="J81">
        <v>445.08</v>
      </c>
      <c r="K81">
        <v>1486.943</v>
      </c>
      <c r="L81">
        <v>24.86</v>
      </c>
      <c r="M81">
        <v>36.128999999999998</v>
      </c>
      <c r="N81" s="52">
        <v>234.42599999999999</v>
      </c>
      <c r="O81">
        <v>95.504000000000005</v>
      </c>
      <c r="P81" s="52">
        <v>122.395</v>
      </c>
      <c r="Q81">
        <f t="shared" si="44"/>
        <v>349.57599999999996</v>
      </c>
      <c r="R81">
        <f t="shared" si="45"/>
        <v>1364.548</v>
      </c>
      <c r="S81" s="1">
        <f t="shared" si="46"/>
        <v>644.99099999999999</v>
      </c>
      <c r="T81" s="1">
        <f t="shared" si="62"/>
        <v>1364.548</v>
      </c>
      <c r="U81">
        <f t="shared" si="47"/>
        <v>0.10949124057852923</v>
      </c>
      <c r="V81" s="52">
        <f t="shared" si="48"/>
        <v>0.23164052420723841</v>
      </c>
      <c r="W81" s="1">
        <f t="shared" si="49"/>
        <v>507.38900000000001</v>
      </c>
      <c r="X81" s="1">
        <f t="shared" si="50"/>
        <v>1036.636</v>
      </c>
      <c r="Y81">
        <f t="shared" si="51"/>
        <v>8.6132443810687853E-2</v>
      </c>
      <c r="Z81">
        <f t="shared" si="52"/>
        <v>0.17597541929788821</v>
      </c>
      <c r="AA81" s="52">
        <f>W81/(W81+X81)</f>
        <v>0.32861449782225027</v>
      </c>
      <c r="AB81">
        <v>143.91800000000001</v>
      </c>
      <c r="AD81">
        <f t="shared" si="53"/>
        <v>38.377374287661787</v>
      </c>
      <c r="AG81">
        <f t="shared" si="54"/>
        <v>1.3966164764231013E-2</v>
      </c>
      <c r="AH81">
        <f t="shared" si="55"/>
        <v>6.5147983784310769E-3</v>
      </c>
      <c r="AI81">
        <f t="shared" ref="AI81:AI112" si="74">AD81/EN81</f>
        <v>6.5147983784310769E-3</v>
      </c>
      <c r="AJ81">
        <f t="shared" ref="AJ81:AJ112" si="75">(EB81-AD81)/EN81</f>
        <v>0.45995530908559074</v>
      </c>
      <c r="AP81" s="52">
        <v>1.205927</v>
      </c>
      <c r="AU81">
        <v>248976.38</v>
      </c>
      <c r="AV81">
        <v>1630980</v>
      </c>
      <c r="AW81">
        <v>387551</v>
      </c>
      <c r="AX81" s="52">
        <v>147.9</v>
      </c>
      <c r="AY81" s="48">
        <f t="shared" si="63"/>
        <v>262.03583502366462</v>
      </c>
      <c r="AZ81" s="48">
        <f t="shared" si="64"/>
        <v>168.34102772143339</v>
      </c>
      <c r="BA81" s="48">
        <f t="shared" si="65"/>
        <v>1102.7586206896551</v>
      </c>
      <c r="BD81">
        <f t="shared" ref="BD81:BD118" si="76">BD82*BE81/BE82</f>
        <v>5254.1991989616163</v>
      </c>
      <c r="BE81">
        <v>213.83</v>
      </c>
      <c r="BF81" s="48">
        <f>BD81/BG81*100/10</f>
        <v>111.27063106653148</v>
      </c>
      <c r="BG81" s="52">
        <v>472.2</v>
      </c>
      <c r="BL81">
        <v>12068</v>
      </c>
      <c r="BM81">
        <v>104225</v>
      </c>
      <c r="BN81">
        <v>15525.28</v>
      </c>
      <c r="BO81">
        <v>2111</v>
      </c>
      <c r="BP81" s="52">
        <v>0.60350000000000004</v>
      </c>
      <c r="BQ81" s="48">
        <f t="shared" si="67"/>
        <v>29.223330571665283</v>
      </c>
      <c r="BR81" s="48">
        <f t="shared" si="68"/>
        <v>19.996685998342997</v>
      </c>
      <c r="BS81" s="48">
        <f t="shared" si="69"/>
        <v>172.70091135045567</v>
      </c>
      <c r="BU81">
        <v>119996</v>
      </c>
      <c r="BV81">
        <v>177367</v>
      </c>
      <c r="BW81">
        <v>24212</v>
      </c>
      <c r="BX81" s="52">
        <v>1.1826000000000001</v>
      </c>
      <c r="BY81" s="48">
        <f>BW81/BX81/1000</f>
        <v>20.473532893624213</v>
      </c>
      <c r="BZ81" s="48">
        <f>BU81/BX81/1000</f>
        <v>101.46795197023506</v>
      </c>
      <c r="CA81" s="48">
        <f>BV81/BX81/1000</f>
        <v>149.9805513275833</v>
      </c>
      <c r="CC81">
        <v>14569.17</v>
      </c>
      <c r="CD81">
        <v>0</v>
      </c>
      <c r="CE81">
        <v>32206</v>
      </c>
      <c r="CF81">
        <v>17.04</v>
      </c>
      <c r="CG81" s="52">
        <v>0.76590000000000003</v>
      </c>
      <c r="CH81" s="48">
        <f t="shared" si="71"/>
        <v>13.050936</v>
      </c>
      <c r="CI81" s="48">
        <f t="shared" si="72"/>
        <v>11.158527303000001</v>
      </c>
      <c r="CJ81" s="48">
        <f t="shared" si="73"/>
        <v>24.666575400000003</v>
      </c>
      <c r="CN81">
        <f t="shared" ref="CN81:CN100" si="77">CN82*CO81/CO82</f>
        <v>21.247275985663087</v>
      </c>
      <c r="CO81">
        <v>34.25</v>
      </c>
      <c r="CP81" s="52">
        <v>6.5335999999999999</v>
      </c>
      <c r="CQ81" s="48">
        <f t="shared" ref="CQ81:CQ103" si="78">CN81/CP81</f>
        <v>3.2520013446894649</v>
      </c>
      <c r="CW81">
        <f t="shared" ref="CW81:CW120" si="79">CW82*CX81/CX82</f>
        <v>81.554324374766679</v>
      </c>
      <c r="CX81">
        <v>86.17</v>
      </c>
      <c r="CY81" s="52">
        <v>6.1592000000000002</v>
      </c>
      <c r="CZ81" s="48">
        <f t="shared" ref="CZ81:CZ120" si="80">CW81/CY81</f>
        <v>13.241057990447896</v>
      </c>
      <c r="DH81">
        <v>28.95</v>
      </c>
      <c r="DI81" s="52">
        <v>1.5047999999999999</v>
      </c>
      <c r="DJ81" s="48">
        <f t="shared" ref="DJ81:DJ119" si="81">DH81/DI81</f>
        <v>19.238437001594896</v>
      </c>
      <c r="DN81">
        <v>7284.3</v>
      </c>
      <c r="DO81">
        <v>49338.02</v>
      </c>
      <c r="DP81">
        <v>24815.200000000001</v>
      </c>
      <c r="DQ81">
        <v>118274.6</v>
      </c>
      <c r="DR81">
        <f t="shared" si="66"/>
        <v>192427.82</v>
      </c>
      <c r="DS81">
        <v>73426.070000000007</v>
      </c>
      <c r="DT81" s="52">
        <v>0.59017900000000001</v>
      </c>
      <c r="DU81" s="48">
        <f t="shared" si="70"/>
        <v>88.546480316890012</v>
      </c>
      <c r="DV81" s="48">
        <f t="shared" si="56"/>
        <v>8.7843340461000015</v>
      </c>
      <c r="DW81" s="48">
        <f t="shared" si="57"/>
        <v>232.05390368914001</v>
      </c>
      <c r="DZ81" s="48">
        <f t="shared" ref="DZ81:DZ112" si="82">CJ81+CA81+DW81+BA81+BS81</f>
        <v>1682.1605624568342</v>
      </c>
      <c r="EA81" s="52">
        <f t="shared" si="58"/>
        <v>1334.8125243787952</v>
      </c>
      <c r="EB81" s="1">
        <f t="shared" ref="EB81:EB120" si="83">EB82*DZ81/DZ82</f>
        <v>2747.8821090490601</v>
      </c>
      <c r="EC81">
        <f t="shared" ref="EC81:EC112" si="84">EB81/EN81</f>
        <v>0.46647010746402184</v>
      </c>
      <c r="EF81" s="48">
        <f t="shared" ref="EF81:EF124" si="85">DJ81+CZ81+CQ81+CH81+BY81+BQ81+BF81+AY81+DU81</f>
        <v>560.3322422091079</v>
      </c>
      <c r="EG81" s="52">
        <f t="shared" ref="EG81:EG110" si="86">EG82*EF81/EF82</f>
        <v>803.26299184781442</v>
      </c>
      <c r="EH81">
        <f t="shared" ref="EH81:EH120" si="87">EH82*EI81/EI82</f>
        <v>475.86048180785417</v>
      </c>
      <c r="EI81" s="52">
        <f t="shared" ref="EI81:EI112" si="88">CI81+BZ81+AZ81+DV81+BR81</f>
        <v>309.74852703911142</v>
      </c>
      <c r="EJ81" s="1">
        <f t="shared" ref="EJ81:EJ112" si="89">EG81+EH81</f>
        <v>1279.1234736556685</v>
      </c>
      <c r="EK81" s="52">
        <f t="shared" ref="EK81:EK112" si="90">EJ81/EN81</f>
        <v>0.21713917866090657</v>
      </c>
      <c r="EL81">
        <f t="shared" ref="EL81:EL112" si="91">(EJ81+F81)/(EB81+G81)</f>
        <v>0.46060478153840934</v>
      </c>
      <c r="EN81">
        <v>5890.8</v>
      </c>
    </row>
    <row r="82" spans="1:144" x14ac:dyDescent="0.25">
      <c r="A82" t="s">
        <v>713</v>
      </c>
      <c r="B82">
        <v>90.92</v>
      </c>
      <c r="C82">
        <v>331.59100000000001</v>
      </c>
      <c r="D82">
        <v>54.405000000000001</v>
      </c>
      <c r="E82">
        <f t="shared" si="59"/>
        <v>0.43826581541718557</v>
      </c>
      <c r="F82" s="1">
        <f t="shared" si="60"/>
        <v>145.32499999999999</v>
      </c>
      <c r="G82" s="1">
        <f t="shared" si="61"/>
        <v>331.59100000000001</v>
      </c>
      <c r="H82">
        <f t="shared" si="42"/>
        <v>0.22021508569939219</v>
      </c>
      <c r="I82" s="52">
        <f t="shared" si="43"/>
        <v>0.23785991994605685</v>
      </c>
      <c r="J82">
        <v>464.58</v>
      </c>
      <c r="K82">
        <v>1516.605</v>
      </c>
      <c r="L82">
        <v>25.14</v>
      </c>
      <c r="M82">
        <v>36.335999999999999</v>
      </c>
      <c r="N82" s="52">
        <v>242.70500000000001</v>
      </c>
      <c r="O82">
        <v>108.83799999999999</v>
      </c>
      <c r="P82" s="52">
        <v>122.545</v>
      </c>
      <c r="Q82">
        <f t="shared" si="44"/>
        <v>355.74199999999996</v>
      </c>
      <c r="R82">
        <f t="shared" si="45"/>
        <v>1394.06</v>
      </c>
      <c r="S82" s="1">
        <f t="shared" si="46"/>
        <v>659.923</v>
      </c>
      <c r="T82" s="1">
        <f t="shared" si="62"/>
        <v>1394.06</v>
      </c>
      <c r="U82">
        <f t="shared" si="47"/>
        <v>0.11045290976952818</v>
      </c>
      <c r="V82" s="52">
        <f t="shared" si="48"/>
        <v>0.23332719634458635</v>
      </c>
      <c r="W82" s="1">
        <f t="shared" si="49"/>
        <v>514.59799999999996</v>
      </c>
      <c r="X82" s="1">
        <f t="shared" si="50"/>
        <v>1062.4690000000001</v>
      </c>
      <c r="Y82">
        <f t="shared" si="51"/>
        <v>8.6129512778884296E-2</v>
      </c>
      <c r="Z82">
        <f t="shared" si="52"/>
        <v>0.17782800810082516</v>
      </c>
      <c r="AA82" s="52">
        <f t="shared" ref="AA82:AA145" si="92">W82/(W82+X82)</f>
        <v>0.32630065812042225</v>
      </c>
      <c r="AB82">
        <v>148.82499999999999</v>
      </c>
      <c r="AD82">
        <f t="shared" si="53"/>
        <v>39.685881740722245</v>
      </c>
      <c r="AG82">
        <f t="shared" si="54"/>
        <v>1.4688695899163617E-2</v>
      </c>
      <c r="AH82">
        <f t="shared" si="55"/>
        <v>6.6423220815643039E-3</v>
      </c>
      <c r="AI82">
        <f t="shared" si="74"/>
        <v>6.6423220815643039E-3</v>
      </c>
      <c r="AJ82">
        <f t="shared" si="75"/>
        <v>0.44556406350658867</v>
      </c>
      <c r="AP82" s="52">
        <v>1.22224</v>
      </c>
      <c r="AU82">
        <v>236534.18</v>
      </c>
      <c r="AV82">
        <v>1635409</v>
      </c>
      <c r="AW82">
        <v>389123</v>
      </c>
      <c r="AX82" s="52">
        <v>155.25</v>
      </c>
      <c r="AY82" s="48">
        <f t="shared" si="63"/>
        <v>250.64283413848631</v>
      </c>
      <c r="AZ82" s="48">
        <f t="shared" si="64"/>
        <v>152.35695974235105</v>
      </c>
      <c r="BA82" s="48">
        <f t="shared" si="65"/>
        <v>1053.4035426731079</v>
      </c>
      <c r="BD82">
        <f t="shared" si="76"/>
        <v>5456.4255442239928</v>
      </c>
      <c r="BE82">
        <v>222.06</v>
      </c>
      <c r="BF82" s="48">
        <f t="shared" ref="BF82:BF145" si="93">BD82/BG82*100/10</f>
        <v>115.55327285523069</v>
      </c>
      <c r="BG82" s="52">
        <v>472.2</v>
      </c>
      <c r="BL82">
        <v>15429</v>
      </c>
      <c r="BM82">
        <v>107316</v>
      </c>
      <c r="BN82">
        <v>16060.68</v>
      </c>
      <c r="BO82">
        <v>1895</v>
      </c>
      <c r="BP82" s="52">
        <v>0.59730000000000005</v>
      </c>
      <c r="BQ82" s="48">
        <f t="shared" si="67"/>
        <v>30.061409676879286</v>
      </c>
      <c r="BR82" s="48">
        <f t="shared" si="68"/>
        <v>25.831240582621795</v>
      </c>
      <c r="BS82" s="48">
        <f t="shared" si="69"/>
        <v>179.66850828729278</v>
      </c>
      <c r="BU82">
        <v>125143</v>
      </c>
      <c r="BV82">
        <v>175613</v>
      </c>
      <c r="BW82">
        <v>24386</v>
      </c>
      <c r="BX82" s="52">
        <v>1.1701999999999999</v>
      </c>
      <c r="BY82" s="48">
        <f t="shared" ref="BY82:BY145" si="94">BW82/BX82/1000</f>
        <v>20.839172790975901</v>
      </c>
      <c r="BZ82" s="48">
        <f t="shared" ref="BZ82:BZ145" si="95">BU82/BX82/1000</f>
        <v>106.94154845325586</v>
      </c>
      <c r="CA82" s="48">
        <f t="shared" ref="CA82:CA145" si="96">BV82/BX82/1000</f>
        <v>150.07092804648781</v>
      </c>
      <c r="CC82">
        <v>10090.200000000001</v>
      </c>
      <c r="CD82">
        <v>0</v>
      </c>
      <c r="CE82">
        <v>32215</v>
      </c>
      <c r="CF82">
        <v>17.850000000000001</v>
      </c>
      <c r="CG82" s="52">
        <v>0.7681</v>
      </c>
      <c r="CH82" s="48">
        <f t="shared" si="71"/>
        <v>13.710585000000002</v>
      </c>
      <c r="CI82" s="48">
        <f t="shared" si="72"/>
        <v>7.750282620000001</v>
      </c>
      <c r="CJ82" s="48">
        <f t="shared" si="73"/>
        <v>24.744341499999997</v>
      </c>
      <c r="CN82">
        <f t="shared" si="77"/>
        <v>23.511584229390685</v>
      </c>
      <c r="CO82">
        <v>37.9</v>
      </c>
      <c r="CP82" s="52">
        <v>6.4893000000000001</v>
      </c>
      <c r="CQ82" s="48">
        <f t="shared" si="78"/>
        <v>3.6231310356110344</v>
      </c>
      <c r="CW82">
        <f t="shared" si="79"/>
        <v>80.106278462112698</v>
      </c>
      <c r="CX82">
        <v>84.64</v>
      </c>
      <c r="CY82" s="52">
        <v>6.0869</v>
      </c>
      <c r="CZ82" s="48">
        <f t="shared" si="80"/>
        <v>13.160439379998472</v>
      </c>
      <c r="DH82">
        <v>28.83</v>
      </c>
      <c r="DI82" s="52">
        <v>1.4433</v>
      </c>
      <c r="DJ82" s="48">
        <f t="shared" si="81"/>
        <v>19.975057160673455</v>
      </c>
      <c r="DN82">
        <v>7507.1</v>
      </c>
      <c r="DO82">
        <v>53803.06</v>
      </c>
      <c r="DP82">
        <v>24978.799999999999</v>
      </c>
      <c r="DQ82">
        <v>122538.5</v>
      </c>
      <c r="DR82">
        <f t="shared" si="66"/>
        <v>201320.36</v>
      </c>
      <c r="DS82">
        <v>73926.28</v>
      </c>
      <c r="DT82" s="52">
        <v>0.59826500000000005</v>
      </c>
      <c r="DU82" s="48">
        <f t="shared" si="70"/>
        <v>90.355656467199992</v>
      </c>
      <c r="DV82" s="48">
        <f t="shared" si="56"/>
        <v>9.175477904000001</v>
      </c>
      <c r="DW82" s="48">
        <f t="shared" si="57"/>
        <v>246.06179680639997</v>
      </c>
      <c r="DZ82" s="48">
        <f t="shared" si="82"/>
        <v>1653.9491173132885</v>
      </c>
      <c r="EA82" s="52">
        <f t="shared" si="58"/>
        <v>1299.465339479508</v>
      </c>
      <c r="EB82" s="1">
        <f t="shared" si="83"/>
        <v>2701.7974919735375</v>
      </c>
      <c r="EC82">
        <f t="shared" si="84"/>
        <v>0.45220638558815296</v>
      </c>
      <c r="EF82" s="48">
        <f t="shared" si="85"/>
        <v>557.92155850505515</v>
      </c>
      <c r="EG82" s="52">
        <f t="shared" si="86"/>
        <v>799.80716179084345</v>
      </c>
      <c r="EH82">
        <f t="shared" si="87"/>
        <v>464.04185215423473</v>
      </c>
      <c r="EI82" s="52">
        <f t="shared" si="88"/>
        <v>302.0555093022287</v>
      </c>
      <c r="EJ82" s="1">
        <f t="shared" si="89"/>
        <v>1263.8490139450782</v>
      </c>
      <c r="EK82" s="52">
        <f t="shared" si="90"/>
        <v>0.21153346844947499</v>
      </c>
      <c r="EL82">
        <f t="shared" si="91"/>
        <v>0.46455441420504062</v>
      </c>
      <c r="EN82">
        <v>5974.7</v>
      </c>
    </row>
    <row r="83" spans="1:144" x14ac:dyDescent="0.25">
      <c r="A83" t="s">
        <v>714</v>
      </c>
      <c r="B83">
        <v>90.25</v>
      </c>
      <c r="C83">
        <v>343.06099999999998</v>
      </c>
      <c r="D83">
        <v>59.295000000000002</v>
      </c>
      <c r="E83">
        <f t="shared" si="59"/>
        <v>0.43591372962825858</v>
      </c>
      <c r="F83" s="1">
        <f t="shared" si="60"/>
        <v>149.54500000000002</v>
      </c>
      <c r="G83" s="1">
        <f t="shared" si="61"/>
        <v>343.06099999999998</v>
      </c>
      <c r="H83">
        <f t="shared" si="42"/>
        <v>0.21861610138395707</v>
      </c>
      <c r="I83" s="52">
        <f t="shared" si="43"/>
        <v>0.24093071208000005</v>
      </c>
      <c r="J83">
        <v>489.35</v>
      </c>
      <c r="K83">
        <v>1546.444</v>
      </c>
      <c r="L83">
        <v>25.55</v>
      </c>
      <c r="M83">
        <v>33.834000000000003</v>
      </c>
      <c r="N83" s="52">
        <v>247.14699999999999</v>
      </c>
      <c r="O83">
        <v>111.828</v>
      </c>
      <c r="P83" s="52">
        <v>122.545</v>
      </c>
      <c r="Q83">
        <f t="shared" si="44"/>
        <v>377.52200000000005</v>
      </c>
      <c r="R83">
        <f t="shared" si="45"/>
        <v>1423.8989999999999</v>
      </c>
      <c r="S83" s="1">
        <f t="shared" si="46"/>
        <v>684.05300000000011</v>
      </c>
      <c r="T83" s="1">
        <f t="shared" si="62"/>
        <v>1423.8989999999999</v>
      </c>
      <c r="U83">
        <f t="shared" si="47"/>
        <v>0.11345103242391577</v>
      </c>
      <c r="V83" s="52">
        <f t="shared" si="48"/>
        <v>0.23615540260386431</v>
      </c>
      <c r="W83" s="1">
        <f t="shared" si="49"/>
        <v>534.50800000000004</v>
      </c>
      <c r="X83" s="1">
        <f t="shared" si="50"/>
        <v>1080.838</v>
      </c>
      <c r="Y83">
        <f t="shared" si="51"/>
        <v>8.8648810017414384E-2</v>
      </c>
      <c r="Z83">
        <f t="shared" si="52"/>
        <v>0.1792583132929762</v>
      </c>
      <c r="AA83" s="52">
        <f t="shared" si="92"/>
        <v>0.33089381469976092</v>
      </c>
      <c r="AB83">
        <v>149.315</v>
      </c>
      <c r="AD83">
        <f t="shared" si="53"/>
        <v>39.816545823053538</v>
      </c>
      <c r="AG83">
        <f t="shared" si="54"/>
        <v>1.363201351531149E-2</v>
      </c>
      <c r="AH83">
        <f t="shared" si="55"/>
        <v>6.6036231566553678E-3</v>
      </c>
      <c r="AI83">
        <f t="shared" si="74"/>
        <v>6.6036231566553678E-3</v>
      </c>
      <c r="AJ83">
        <f t="shared" si="75"/>
        <v>0.47781660935251663</v>
      </c>
      <c r="AP83" s="52">
        <v>1.2970029999999999</v>
      </c>
      <c r="AU83">
        <v>243368.29</v>
      </c>
      <c r="AV83">
        <v>1649754</v>
      </c>
      <c r="AW83">
        <v>392159</v>
      </c>
      <c r="AX83" s="52">
        <v>145.22999999999999</v>
      </c>
      <c r="AY83" s="48">
        <f t="shared" si="63"/>
        <v>270.02616539282519</v>
      </c>
      <c r="AZ83" s="48">
        <f t="shared" si="64"/>
        <v>167.5743923431798</v>
      </c>
      <c r="BA83" s="48">
        <f t="shared" si="65"/>
        <v>1135.959512497418</v>
      </c>
      <c r="BD83">
        <f t="shared" si="76"/>
        <v>5785.1969293528628</v>
      </c>
      <c r="BE83">
        <v>235.44</v>
      </c>
      <c r="BF83" s="48">
        <f t="shared" si="93"/>
        <v>122.51581807185224</v>
      </c>
      <c r="BG83" s="52">
        <v>472.2</v>
      </c>
      <c r="BL83">
        <v>16252</v>
      </c>
      <c r="BM83">
        <v>104921</v>
      </c>
      <c r="BN83">
        <v>16068.76</v>
      </c>
      <c r="BO83">
        <v>2291</v>
      </c>
      <c r="BP83" s="52">
        <v>0.5373</v>
      </c>
      <c r="BQ83" s="48">
        <f t="shared" si="67"/>
        <v>34.170407593523173</v>
      </c>
      <c r="BR83" s="48">
        <f t="shared" si="68"/>
        <v>30.24753396612693</v>
      </c>
      <c r="BS83" s="48">
        <f t="shared" si="69"/>
        <v>195.27452075190769</v>
      </c>
      <c r="BU83">
        <v>131149</v>
      </c>
      <c r="BV83">
        <v>178665</v>
      </c>
      <c r="BW83">
        <v>24474</v>
      </c>
      <c r="BX83" s="52">
        <v>1.153</v>
      </c>
      <c r="BY83" s="48">
        <f t="shared" si="94"/>
        <v>21.226366001734604</v>
      </c>
      <c r="BZ83" s="48">
        <f t="shared" si="95"/>
        <v>113.74588031222896</v>
      </c>
      <c r="CA83" s="48">
        <f t="shared" si="96"/>
        <v>154.95663486556808</v>
      </c>
      <c r="CC83">
        <v>12069.02</v>
      </c>
      <c r="CD83">
        <v>0</v>
      </c>
      <c r="CE83">
        <v>32266</v>
      </c>
      <c r="CF83">
        <v>17.71</v>
      </c>
      <c r="CG83" s="52">
        <v>0.80879999999999996</v>
      </c>
      <c r="CH83" s="48">
        <f t="shared" si="71"/>
        <v>14.323848</v>
      </c>
      <c r="CI83" s="48">
        <f t="shared" si="72"/>
        <v>9.7614233759999998</v>
      </c>
      <c r="CJ83" s="48">
        <f t="shared" si="73"/>
        <v>26.096740799999999</v>
      </c>
      <c r="CN83">
        <f t="shared" si="77"/>
        <v>20.651731899641582</v>
      </c>
      <c r="CO83">
        <v>33.29</v>
      </c>
      <c r="CP83" s="52">
        <v>6.1539999999999999</v>
      </c>
      <c r="CQ83" s="48">
        <f t="shared" si="78"/>
        <v>3.355822538128304</v>
      </c>
      <c r="CW83">
        <f t="shared" si="79"/>
        <v>78.658232549458717</v>
      </c>
      <c r="CX83">
        <v>83.11</v>
      </c>
      <c r="CY83" s="52">
        <v>5.8315000000000001</v>
      </c>
      <c r="CZ83" s="48">
        <f t="shared" si="80"/>
        <v>13.488507682321652</v>
      </c>
      <c r="DH83">
        <v>28.69</v>
      </c>
      <c r="DI83" s="52">
        <v>1.3354999999999999</v>
      </c>
      <c r="DJ83" s="48">
        <f t="shared" si="81"/>
        <v>21.482590789966306</v>
      </c>
      <c r="DN83">
        <v>11987.3</v>
      </c>
      <c r="DO83">
        <v>57354.95</v>
      </c>
      <c r="DP83">
        <v>25405.7</v>
      </c>
      <c r="DQ83">
        <v>129833.2</v>
      </c>
      <c r="DR83">
        <f t="shared" si="66"/>
        <v>212593.84999999998</v>
      </c>
      <c r="DS83">
        <v>78704.03</v>
      </c>
      <c r="DT83" s="52">
        <v>0.63934500000000005</v>
      </c>
      <c r="DU83" s="48">
        <f t="shared" si="70"/>
        <v>102.07936302208999</v>
      </c>
      <c r="DV83" s="48">
        <f t="shared" si="56"/>
        <v>15.547564061899999</v>
      </c>
      <c r="DW83" s="48">
        <f t="shared" si="57"/>
        <v>275.73486123154993</v>
      </c>
      <c r="DZ83" s="48">
        <f t="shared" si="82"/>
        <v>1788.0222701464436</v>
      </c>
      <c r="EA83" s="52">
        <f t="shared" si="58"/>
        <v>1411.694373728968</v>
      </c>
      <c r="EB83" s="1">
        <f t="shared" si="83"/>
        <v>2920.8117919140527</v>
      </c>
      <c r="EC83">
        <f t="shared" si="84"/>
        <v>0.48442023250917204</v>
      </c>
      <c r="EF83" s="48">
        <f t="shared" si="85"/>
        <v>602.66888909244142</v>
      </c>
      <c r="EG83" s="52">
        <f t="shared" si="86"/>
        <v>863.95459421971555</v>
      </c>
      <c r="EH83">
        <f t="shared" si="87"/>
        <v>517.53709715225443</v>
      </c>
      <c r="EI83" s="52">
        <f t="shared" si="88"/>
        <v>336.87679405943567</v>
      </c>
      <c r="EJ83" s="1">
        <f t="shared" si="89"/>
        <v>1381.4916913719699</v>
      </c>
      <c r="EK83" s="52">
        <f t="shared" si="90"/>
        <v>0.22912209824562069</v>
      </c>
      <c r="EL83">
        <f t="shared" si="91"/>
        <v>0.46908589549352958</v>
      </c>
      <c r="EN83">
        <v>6029.5</v>
      </c>
    </row>
    <row r="84" spans="1:144" x14ac:dyDescent="0.25">
      <c r="A84" t="s">
        <v>715</v>
      </c>
      <c r="B84">
        <v>96.89</v>
      </c>
      <c r="C84">
        <v>341.56700000000001</v>
      </c>
      <c r="D84">
        <v>63.991</v>
      </c>
      <c r="E84">
        <f t="shared" si="59"/>
        <v>0.47100861617193696</v>
      </c>
      <c r="F84" s="1">
        <f t="shared" si="60"/>
        <v>160.881</v>
      </c>
      <c r="G84" s="1">
        <f t="shared" si="61"/>
        <v>341.56700000000001</v>
      </c>
      <c r="H84">
        <f t="shared" si="42"/>
        <v>0.22135495135532282</v>
      </c>
      <c r="I84" s="52">
        <f t="shared" si="43"/>
        <v>0.23520480150611722</v>
      </c>
      <c r="J84">
        <v>517.35</v>
      </c>
      <c r="K84">
        <v>1574.7809999999999</v>
      </c>
      <c r="L84">
        <v>28.94</v>
      </c>
      <c r="M84">
        <v>38.658000000000001</v>
      </c>
      <c r="N84" s="52">
        <v>254.37299999999999</v>
      </c>
      <c r="O84">
        <v>112.52</v>
      </c>
      <c r="P84" s="52">
        <v>122.57</v>
      </c>
      <c r="Q84">
        <f t="shared" si="44"/>
        <v>404.83000000000004</v>
      </c>
      <c r="R84">
        <f t="shared" si="45"/>
        <v>1452.211</v>
      </c>
      <c r="S84" s="1">
        <f t="shared" si="46"/>
        <v>726.80100000000004</v>
      </c>
      <c r="T84" s="1">
        <f t="shared" si="62"/>
        <v>1452.211</v>
      </c>
      <c r="U84">
        <f t="shared" si="47"/>
        <v>0.12066491790214667</v>
      </c>
      <c r="V84" s="52">
        <f t="shared" si="48"/>
        <v>0.24109889927448408</v>
      </c>
      <c r="W84" s="1">
        <f t="shared" si="49"/>
        <v>565.92000000000007</v>
      </c>
      <c r="X84" s="1">
        <f t="shared" si="50"/>
        <v>1110.644</v>
      </c>
      <c r="Y84">
        <f t="shared" si="51"/>
        <v>9.3955140869622977E-2</v>
      </c>
      <c r="Z84">
        <f t="shared" si="52"/>
        <v>0.18439128052728571</v>
      </c>
      <c r="AA84" s="52">
        <f t="shared" si="92"/>
        <v>0.33754750787921012</v>
      </c>
      <c r="AB84">
        <v>152.596</v>
      </c>
      <c r="AD84">
        <f t="shared" si="53"/>
        <v>40.691461851888143</v>
      </c>
      <c r="AG84">
        <f t="shared" si="54"/>
        <v>1.2579933994493451E-2</v>
      </c>
      <c r="AH84">
        <f t="shared" si="55"/>
        <v>6.7556757677499279E-3</v>
      </c>
      <c r="AI84">
        <f t="shared" si="74"/>
        <v>6.7556757677499279E-3</v>
      </c>
      <c r="AJ84">
        <f t="shared" si="75"/>
        <v>0.53026429355061488</v>
      </c>
      <c r="AP84" s="52">
        <v>1.3668</v>
      </c>
      <c r="AU84">
        <v>259547.53</v>
      </c>
      <c r="AV84">
        <v>1662860</v>
      </c>
      <c r="AW84">
        <v>399972</v>
      </c>
      <c r="AX84" s="52">
        <v>130.79</v>
      </c>
      <c r="AY84" s="48">
        <f t="shared" si="63"/>
        <v>305.81237097637438</v>
      </c>
      <c r="AZ84" s="48">
        <f t="shared" si="64"/>
        <v>198.44600504625737</v>
      </c>
      <c r="BA84" s="48">
        <f t="shared" si="65"/>
        <v>1271.3968957871398</v>
      </c>
      <c r="BD84">
        <f t="shared" si="76"/>
        <v>6066.0532022992747</v>
      </c>
      <c r="BE84">
        <v>246.87</v>
      </c>
      <c r="BF84" s="48">
        <f t="shared" si="93"/>
        <v>122.14431674081861</v>
      </c>
      <c r="BG84" s="52">
        <v>496.63</v>
      </c>
      <c r="BL84">
        <v>14018</v>
      </c>
      <c r="BM84">
        <v>107695</v>
      </c>
      <c r="BN84">
        <v>16342.02</v>
      </c>
      <c r="BO84">
        <v>6395</v>
      </c>
      <c r="BP84" s="52">
        <v>0.51419999999999999</v>
      </c>
      <c r="BQ84" s="48">
        <f t="shared" si="67"/>
        <v>44.218241929210421</v>
      </c>
      <c r="BR84" s="48">
        <f t="shared" si="68"/>
        <v>27.261765849863867</v>
      </c>
      <c r="BS84" s="48">
        <f t="shared" si="69"/>
        <v>209.44185141968109</v>
      </c>
      <c r="BU84">
        <v>136522</v>
      </c>
      <c r="BV84">
        <v>184610</v>
      </c>
      <c r="BW84">
        <v>24577</v>
      </c>
      <c r="BX84" s="52">
        <v>1.1612</v>
      </c>
      <c r="BY84" s="48">
        <f t="shared" si="94"/>
        <v>21.16517395797451</v>
      </c>
      <c r="BZ84" s="48">
        <f t="shared" si="95"/>
        <v>117.56975542542197</v>
      </c>
      <c r="CA84" s="48">
        <f t="shared" si="96"/>
        <v>158.98208749569412</v>
      </c>
      <c r="CC84">
        <v>13006.49</v>
      </c>
      <c r="CD84">
        <v>0</v>
      </c>
      <c r="CE84">
        <v>33499</v>
      </c>
      <c r="CF84">
        <v>18.12</v>
      </c>
      <c r="CG84" s="52">
        <v>0.78249999999999997</v>
      </c>
      <c r="CH84" s="48">
        <f t="shared" si="71"/>
        <v>14.178900000000001</v>
      </c>
      <c r="CI84" s="48">
        <f t="shared" si="72"/>
        <v>10.177578425</v>
      </c>
      <c r="CJ84" s="48">
        <f t="shared" si="73"/>
        <v>26.212967499999998</v>
      </c>
      <c r="CN84">
        <f t="shared" si="77"/>
        <v>21.210054480286743</v>
      </c>
      <c r="CO84">
        <v>34.19</v>
      </c>
      <c r="CP84" s="52">
        <v>5.8620999999999999</v>
      </c>
      <c r="CQ84" s="48">
        <f t="shared" si="78"/>
        <v>3.6181666092845131</v>
      </c>
      <c r="CW84">
        <f t="shared" si="79"/>
        <v>91.671717058603917</v>
      </c>
      <c r="CX84">
        <v>96.86</v>
      </c>
      <c r="CY84" s="52">
        <v>5.6132999999999997</v>
      </c>
      <c r="CZ84" s="48">
        <f t="shared" si="80"/>
        <v>16.331162962714252</v>
      </c>
      <c r="DH84">
        <v>28.88</v>
      </c>
      <c r="DI84" s="52">
        <v>1.2718</v>
      </c>
      <c r="DJ84" s="48">
        <f t="shared" si="81"/>
        <v>22.707972951721967</v>
      </c>
      <c r="DN84">
        <v>19589</v>
      </c>
      <c r="DO84">
        <v>62955.19</v>
      </c>
      <c r="DP84">
        <v>25605.7</v>
      </c>
      <c r="DQ84">
        <v>141245.1</v>
      </c>
      <c r="DR84">
        <f t="shared" si="66"/>
        <v>229805.99000000002</v>
      </c>
      <c r="DS84">
        <v>79040.25</v>
      </c>
      <c r="DT84" s="52">
        <v>0.66934400000000005</v>
      </c>
      <c r="DU84" s="48">
        <f t="shared" si="70"/>
        <v>108.03221370000001</v>
      </c>
      <c r="DV84" s="48">
        <f t="shared" si="56"/>
        <v>26.774245200000003</v>
      </c>
      <c r="DW84" s="48">
        <f t="shared" si="57"/>
        <v>314.098827132</v>
      </c>
      <c r="DZ84" s="48">
        <f t="shared" si="82"/>
        <v>1980.1326293345151</v>
      </c>
      <c r="EA84" s="52">
        <f t="shared" si="58"/>
        <v>1585.4957229191398</v>
      </c>
      <c r="EB84" s="1">
        <f t="shared" si="83"/>
        <v>3234.6323811953071</v>
      </c>
      <c r="EC84">
        <f t="shared" si="84"/>
        <v>0.53701996931836482</v>
      </c>
      <c r="EF84" s="48">
        <f t="shared" si="85"/>
        <v>658.2085198280987</v>
      </c>
      <c r="EG84" s="52">
        <f t="shared" si="86"/>
        <v>943.57330360356355</v>
      </c>
      <c r="EH84">
        <f t="shared" si="87"/>
        <v>584.13876376626888</v>
      </c>
      <c r="EI84" s="52">
        <f t="shared" si="88"/>
        <v>380.22934994654321</v>
      </c>
      <c r="EJ84" s="1">
        <f t="shared" si="89"/>
        <v>1527.7120673698323</v>
      </c>
      <c r="EK84" s="52">
        <f t="shared" si="90"/>
        <v>0.2536337335629692</v>
      </c>
      <c r="EL84">
        <f t="shared" si="91"/>
        <v>0.47217531445504524</v>
      </c>
      <c r="EN84">
        <v>6023.3</v>
      </c>
    </row>
    <row r="85" spans="1:144" x14ac:dyDescent="0.25">
      <c r="A85" t="s">
        <v>373</v>
      </c>
      <c r="B85">
        <v>101.85</v>
      </c>
      <c r="C85">
        <v>341.13499999999999</v>
      </c>
      <c r="D85">
        <v>68.034000000000006</v>
      </c>
      <c r="E85">
        <f t="shared" si="59"/>
        <v>0.49799639438931809</v>
      </c>
      <c r="F85" s="1">
        <f t="shared" si="60"/>
        <v>169.88400000000001</v>
      </c>
      <c r="G85" s="1">
        <f t="shared" si="61"/>
        <v>341.13499999999999</v>
      </c>
      <c r="H85">
        <f t="shared" si="42"/>
        <v>0.23529705068435097</v>
      </c>
      <c r="I85" s="52">
        <f t="shared" si="43"/>
        <v>0.22890526602558295</v>
      </c>
      <c r="J85">
        <v>523.89</v>
      </c>
      <c r="K85">
        <v>1617.009</v>
      </c>
      <c r="L85">
        <v>26.31</v>
      </c>
      <c r="M85">
        <v>24.067</v>
      </c>
      <c r="N85" s="52">
        <v>261.976</v>
      </c>
      <c r="O85">
        <v>114.245</v>
      </c>
      <c r="P85" s="52">
        <v>126.72</v>
      </c>
      <c r="Q85">
        <f t="shared" si="44"/>
        <v>409.64499999999998</v>
      </c>
      <c r="R85">
        <f t="shared" si="45"/>
        <v>1490.289</v>
      </c>
      <c r="S85" s="1">
        <f t="shared" si="46"/>
        <v>721.99799999999993</v>
      </c>
      <c r="T85" s="1">
        <f t="shared" si="62"/>
        <v>1490.289</v>
      </c>
      <c r="U85">
        <f t="shared" si="47"/>
        <v>0.11924193628301046</v>
      </c>
      <c r="V85" s="52">
        <f t="shared" si="48"/>
        <v>0.2461294158450181</v>
      </c>
      <c r="W85" s="1">
        <f t="shared" si="49"/>
        <v>552.11399999999992</v>
      </c>
      <c r="X85" s="1">
        <f t="shared" si="50"/>
        <v>1149.154</v>
      </c>
      <c r="Y85">
        <f t="shared" si="51"/>
        <v>9.1184660357726793E-2</v>
      </c>
      <c r="Z85">
        <f t="shared" si="52"/>
        <v>0.1897890964342929</v>
      </c>
      <c r="AA85" s="52">
        <f t="shared" si="92"/>
        <v>0.32453087932060082</v>
      </c>
      <c r="AB85">
        <v>155.72499999999999</v>
      </c>
      <c r="AD85">
        <f t="shared" si="53"/>
        <v>41.525845349060788</v>
      </c>
      <c r="AG85">
        <f t="shared" si="54"/>
        <v>1.2771612580863489E-2</v>
      </c>
      <c r="AH85">
        <f t="shared" si="55"/>
        <v>6.8582214981355253E-3</v>
      </c>
      <c r="AI85">
        <f t="shared" si="74"/>
        <v>6.8582214981355253E-3</v>
      </c>
      <c r="AJ85">
        <f t="shared" si="75"/>
        <v>0.53013125063881517</v>
      </c>
      <c r="AP85" s="52">
        <v>1.34074</v>
      </c>
      <c r="AU85">
        <v>230716.96</v>
      </c>
      <c r="AV85">
        <v>1685472</v>
      </c>
      <c r="AW85">
        <v>402961</v>
      </c>
      <c r="AX85" s="52">
        <v>133.85</v>
      </c>
      <c r="AY85" s="48">
        <f t="shared" si="63"/>
        <v>301.05416511019797</v>
      </c>
      <c r="AZ85" s="48">
        <f t="shared" si="64"/>
        <v>172.36978707508405</v>
      </c>
      <c r="BA85" s="48">
        <f t="shared" si="65"/>
        <v>1259.2245050429588</v>
      </c>
      <c r="BD85">
        <f t="shared" si="76"/>
        <v>6306.1202002595928</v>
      </c>
      <c r="BE85">
        <v>256.64</v>
      </c>
      <c r="BF85" s="48">
        <f t="shared" si="93"/>
        <v>120.76063194675589</v>
      </c>
      <c r="BG85" s="52">
        <v>522.20000000000005</v>
      </c>
      <c r="BL85">
        <v>13325</v>
      </c>
      <c r="BM85">
        <v>111413</v>
      </c>
      <c r="BN85">
        <v>16341.15</v>
      </c>
      <c r="BO85">
        <v>2893</v>
      </c>
      <c r="BP85" s="52">
        <v>0.52459999999999996</v>
      </c>
      <c r="BQ85" s="48">
        <f t="shared" si="67"/>
        <v>36.664410979794134</v>
      </c>
      <c r="BR85" s="48">
        <f t="shared" si="68"/>
        <v>25.40030499428136</v>
      </c>
      <c r="BS85" s="48">
        <f t="shared" si="69"/>
        <v>212.37704918032787</v>
      </c>
      <c r="BU85">
        <v>140158</v>
      </c>
      <c r="BV85">
        <v>188771</v>
      </c>
      <c r="BW85">
        <v>24842</v>
      </c>
      <c r="BX85" s="52">
        <v>1.1556999999999999</v>
      </c>
      <c r="BY85" s="48">
        <f t="shared" si="94"/>
        <v>21.495197715670159</v>
      </c>
      <c r="BZ85" s="48">
        <f t="shared" si="95"/>
        <v>121.27541749588994</v>
      </c>
      <c r="CA85" s="48">
        <f t="shared" si="96"/>
        <v>163.33910184303886</v>
      </c>
      <c r="CC85">
        <v>14527.18</v>
      </c>
      <c r="CD85">
        <v>0</v>
      </c>
      <c r="CE85">
        <v>32953</v>
      </c>
      <c r="CF85">
        <v>18.489999999999998</v>
      </c>
      <c r="CG85" s="52">
        <v>0.77849999999999997</v>
      </c>
      <c r="CH85" s="48">
        <f t="shared" si="71"/>
        <v>14.394464999999999</v>
      </c>
      <c r="CI85" s="48">
        <f t="shared" si="72"/>
        <v>11.309409629999999</v>
      </c>
      <c r="CJ85" s="48">
        <f t="shared" si="73"/>
        <v>25.653910499999999</v>
      </c>
      <c r="CN85">
        <f t="shared" si="77"/>
        <v>20.577288888888894</v>
      </c>
      <c r="CO85">
        <v>33.17</v>
      </c>
      <c r="CP85" s="52">
        <v>5.9725000000000001</v>
      </c>
      <c r="CQ85" s="48">
        <f t="shared" si="78"/>
        <v>3.4453392865448125</v>
      </c>
      <c r="CW85">
        <f t="shared" si="79"/>
        <v>118.93851623740197</v>
      </c>
      <c r="CX85">
        <v>125.67</v>
      </c>
      <c r="CY85" s="52">
        <v>5.6966000000000001</v>
      </c>
      <c r="CZ85" s="48">
        <f t="shared" si="80"/>
        <v>20.878860414528308</v>
      </c>
      <c r="DH85">
        <v>29.2</v>
      </c>
      <c r="DI85" s="52">
        <v>1.3065</v>
      </c>
      <c r="DJ85" s="48">
        <f t="shared" si="81"/>
        <v>22.349789513968616</v>
      </c>
      <c r="DN85">
        <v>19308.5</v>
      </c>
      <c r="DO85">
        <v>67249.14</v>
      </c>
      <c r="DP85">
        <v>23141.3</v>
      </c>
      <c r="DQ85">
        <v>155603.1</v>
      </c>
      <c r="DR85">
        <f t="shared" si="66"/>
        <v>245993.53999999998</v>
      </c>
      <c r="DS85">
        <v>82013.87</v>
      </c>
      <c r="DT85" s="52">
        <v>0.58241100000000001</v>
      </c>
      <c r="DU85" s="48">
        <f t="shared" si="70"/>
        <v>109.9592760638</v>
      </c>
      <c r="DV85" s="48">
        <f t="shared" si="56"/>
        <v>25.88767829</v>
      </c>
      <c r="DW85" s="48">
        <f t="shared" si="57"/>
        <v>329.81337881959996</v>
      </c>
      <c r="DZ85" s="48">
        <f t="shared" si="82"/>
        <v>1990.4079453859256</v>
      </c>
      <c r="EA85" s="52">
        <f t="shared" si="58"/>
        <v>1589.0378838625588</v>
      </c>
      <c r="EB85" s="1">
        <f t="shared" si="83"/>
        <v>3251.417554842023</v>
      </c>
      <c r="EC85">
        <f t="shared" si="84"/>
        <v>0.53698947213695081</v>
      </c>
      <c r="EF85" s="48">
        <f t="shared" si="85"/>
        <v>651.00213603125985</v>
      </c>
      <c r="EG85" s="52">
        <f t="shared" si="86"/>
        <v>933.24260875325342</v>
      </c>
      <c r="EH85">
        <f t="shared" si="87"/>
        <v>547.28839455759498</v>
      </c>
      <c r="EI85" s="52">
        <f t="shared" si="88"/>
        <v>356.24259748525537</v>
      </c>
      <c r="EJ85" s="1">
        <f t="shared" si="89"/>
        <v>1480.5310033108485</v>
      </c>
      <c r="EK85" s="52">
        <f t="shared" si="90"/>
        <v>0.24451782908237107</v>
      </c>
      <c r="EL85">
        <f t="shared" si="91"/>
        <v>0.45939898668606199</v>
      </c>
      <c r="EN85">
        <v>6054.9</v>
      </c>
    </row>
    <row r="86" spans="1:144" x14ac:dyDescent="0.25">
      <c r="A86" t="s">
        <v>374</v>
      </c>
      <c r="B86">
        <v>101.96</v>
      </c>
      <c r="C86">
        <v>352.29500000000002</v>
      </c>
      <c r="D86">
        <v>69.572000000000003</v>
      </c>
      <c r="E86">
        <f t="shared" si="59"/>
        <v>0.48689876382009389</v>
      </c>
      <c r="F86" s="1">
        <f t="shared" si="60"/>
        <v>171.53199999999998</v>
      </c>
      <c r="G86" s="1">
        <f t="shared" si="61"/>
        <v>352.29500000000002</v>
      </c>
      <c r="H86">
        <f t="shared" si="42"/>
        <v>0.23547855691614955</v>
      </c>
      <c r="I86" s="52">
        <f t="shared" si="43"/>
        <v>0.22872244076212467</v>
      </c>
      <c r="J86">
        <v>533.14</v>
      </c>
      <c r="K86">
        <v>1668.443</v>
      </c>
      <c r="L86">
        <v>26.48</v>
      </c>
      <c r="M86">
        <v>22.201000000000001</v>
      </c>
      <c r="N86" s="52">
        <v>265.93299999999999</v>
      </c>
      <c r="O86">
        <v>119.31399999999999</v>
      </c>
      <c r="P86" s="52">
        <v>128.16999999999999</v>
      </c>
      <c r="Q86">
        <f t="shared" si="44"/>
        <v>413.82600000000002</v>
      </c>
      <c r="R86">
        <f t="shared" si="45"/>
        <v>1540.2729999999999</v>
      </c>
      <c r="S86" s="1">
        <f t="shared" si="46"/>
        <v>728.44</v>
      </c>
      <c r="T86" s="1">
        <f t="shared" si="62"/>
        <v>1540.2729999999999</v>
      </c>
      <c r="U86">
        <f t="shared" si="47"/>
        <v>0.11856891724721662</v>
      </c>
      <c r="V86" s="52">
        <f t="shared" si="48"/>
        <v>0.25071179764307572</v>
      </c>
      <c r="W86" s="1">
        <f t="shared" si="49"/>
        <v>556.90800000000013</v>
      </c>
      <c r="X86" s="1">
        <f t="shared" si="50"/>
        <v>1187.9779999999998</v>
      </c>
      <c r="Y86">
        <f t="shared" si="51"/>
        <v>9.0648479718731703E-2</v>
      </c>
      <c r="Z86">
        <f t="shared" si="52"/>
        <v>0.19336838335829151</v>
      </c>
      <c r="AA86" s="52">
        <f t="shared" si="92"/>
        <v>0.31916583662199144</v>
      </c>
      <c r="AB86">
        <v>158.476</v>
      </c>
      <c r="AD86">
        <f t="shared" si="53"/>
        <v>42.25943083986359</v>
      </c>
      <c r="AG86">
        <f t="shared" si="54"/>
        <v>1.3460930627971305E-2</v>
      </c>
      <c r="AH86">
        <f t="shared" si="55"/>
        <v>6.8786103977901535E-3</v>
      </c>
      <c r="AI86">
        <f t="shared" si="74"/>
        <v>6.8786103977901535E-3</v>
      </c>
      <c r="AJ86">
        <f t="shared" si="75"/>
        <v>0.5041269499084684</v>
      </c>
      <c r="AP86" s="52">
        <v>1.18703</v>
      </c>
      <c r="AU86">
        <v>219218.07</v>
      </c>
      <c r="AV86">
        <v>1701473</v>
      </c>
      <c r="AW86">
        <v>396770</v>
      </c>
      <c r="AX86" s="52">
        <v>138.31</v>
      </c>
      <c r="AY86" s="48">
        <f t="shared" si="63"/>
        <v>286.87007447039258</v>
      </c>
      <c r="AZ86" s="48">
        <f t="shared" si="64"/>
        <v>158.49762851565325</v>
      </c>
      <c r="BA86" s="48">
        <f t="shared" si="65"/>
        <v>1230.1879835152918</v>
      </c>
      <c r="BD86">
        <f t="shared" si="76"/>
        <v>6548.8901019840505</v>
      </c>
      <c r="BE86">
        <v>266.52</v>
      </c>
      <c r="BF86" s="48">
        <f t="shared" si="93"/>
        <v>123.30107698650144</v>
      </c>
      <c r="BG86" s="52">
        <v>531.13</v>
      </c>
      <c r="BL86">
        <v>16811</v>
      </c>
      <c r="BM86">
        <v>117616</v>
      </c>
      <c r="BN86">
        <v>16286.27</v>
      </c>
      <c r="BO86">
        <v>2944</v>
      </c>
      <c r="BP86" s="52">
        <v>0.58589999999999998</v>
      </c>
      <c r="BQ86" s="48">
        <f t="shared" si="67"/>
        <v>32.821761392729137</v>
      </c>
      <c r="BR86" s="48">
        <f t="shared" si="68"/>
        <v>28.692609660351597</v>
      </c>
      <c r="BS86" s="48">
        <f t="shared" si="69"/>
        <v>200.74415429254142</v>
      </c>
      <c r="BU86">
        <v>145176</v>
      </c>
      <c r="BV86">
        <v>191666</v>
      </c>
      <c r="BW86">
        <v>25107</v>
      </c>
      <c r="BX86" s="52">
        <v>1.1488</v>
      </c>
      <c r="BY86" s="48">
        <f t="shared" si="94"/>
        <v>21.854979108635096</v>
      </c>
      <c r="BZ86" s="48">
        <f t="shared" si="95"/>
        <v>126.37186629526462</v>
      </c>
      <c r="CA86" s="48">
        <f t="shared" si="96"/>
        <v>166.84018105849583</v>
      </c>
      <c r="CC86">
        <v>14298.5</v>
      </c>
      <c r="CD86">
        <v>0</v>
      </c>
      <c r="CE86">
        <v>34129</v>
      </c>
      <c r="CF86">
        <v>18.87</v>
      </c>
      <c r="CG86" s="52">
        <v>0.77159999999999995</v>
      </c>
      <c r="CH86" s="48">
        <f t="shared" si="71"/>
        <v>14.560091999999999</v>
      </c>
      <c r="CI86" s="48">
        <f t="shared" si="72"/>
        <v>11.0327226</v>
      </c>
      <c r="CJ86" s="48">
        <f t="shared" si="73"/>
        <v>26.333936399999999</v>
      </c>
      <c r="CN86">
        <f t="shared" si="77"/>
        <v>20.068594982078857</v>
      </c>
      <c r="CO86">
        <v>32.35</v>
      </c>
      <c r="CP86" s="52">
        <v>6.7542</v>
      </c>
      <c r="CQ86" s="48">
        <f t="shared" si="78"/>
        <v>2.971276388333016</v>
      </c>
      <c r="CW86">
        <f t="shared" si="79"/>
        <v>108.28165546845833</v>
      </c>
      <c r="CX86">
        <v>114.41</v>
      </c>
      <c r="CY86" s="52">
        <v>6.2248999999999999</v>
      </c>
      <c r="CZ86" s="48">
        <f t="shared" si="80"/>
        <v>17.394922885260538</v>
      </c>
      <c r="DH86">
        <v>29.17</v>
      </c>
      <c r="DI86" s="52">
        <v>1.4741</v>
      </c>
      <c r="DJ86" s="48">
        <f t="shared" si="81"/>
        <v>19.78834543111051</v>
      </c>
      <c r="DN86">
        <v>19888.599999999999</v>
      </c>
      <c r="DO86">
        <v>66602.559999999998</v>
      </c>
      <c r="DP86">
        <v>23885.3</v>
      </c>
      <c r="DQ86">
        <v>160337.1</v>
      </c>
      <c r="DR86">
        <f t="shared" si="66"/>
        <v>250824.95999999999</v>
      </c>
      <c r="DS86">
        <v>83637.78</v>
      </c>
      <c r="DT86" s="52">
        <v>0.55187600000000003</v>
      </c>
      <c r="DU86" s="48">
        <f t="shared" si="70"/>
        <v>99.280553993399991</v>
      </c>
      <c r="DV86" s="48">
        <f t="shared" si="56"/>
        <v>23.608364857999998</v>
      </c>
      <c r="DW86" s="48">
        <f t="shared" si="57"/>
        <v>297.73675226879999</v>
      </c>
      <c r="DZ86" s="48">
        <f t="shared" si="82"/>
        <v>1921.8430075351291</v>
      </c>
      <c r="EA86" s="52">
        <f t="shared" si="58"/>
        <v>1527.9247357840918</v>
      </c>
      <c r="EB86" s="1">
        <f t="shared" si="83"/>
        <v>3139.4137602975302</v>
      </c>
      <c r="EC86">
        <f t="shared" si="84"/>
        <v>0.51100556030625854</v>
      </c>
      <c r="EF86" s="48">
        <f t="shared" si="85"/>
        <v>618.8430826563623</v>
      </c>
      <c r="EG86" s="52">
        <f t="shared" si="86"/>
        <v>887.14107205233017</v>
      </c>
      <c r="EH86">
        <f t="shared" si="87"/>
        <v>534.93761620881799</v>
      </c>
      <c r="EI86" s="52">
        <f t="shared" si="88"/>
        <v>348.20319192926945</v>
      </c>
      <c r="EJ86" s="1">
        <f t="shared" si="89"/>
        <v>1422.0786882611483</v>
      </c>
      <c r="EK86" s="52">
        <f t="shared" si="90"/>
        <v>0.23147318970329256</v>
      </c>
      <c r="EL86">
        <f t="shared" si="91"/>
        <v>0.45639851363930933</v>
      </c>
      <c r="EN86">
        <v>6143.6</v>
      </c>
    </row>
    <row r="87" spans="1:144" x14ac:dyDescent="0.25">
      <c r="A87" t="s">
        <v>375</v>
      </c>
      <c r="B87">
        <v>105.82</v>
      </c>
      <c r="C87">
        <v>350.577</v>
      </c>
      <c r="D87">
        <v>73.11</v>
      </c>
      <c r="E87">
        <f t="shared" si="59"/>
        <v>0.51038716173622345</v>
      </c>
      <c r="F87" s="1">
        <f t="shared" si="60"/>
        <v>178.93</v>
      </c>
      <c r="G87" s="1">
        <f t="shared" si="61"/>
        <v>350.577</v>
      </c>
      <c r="H87">
        <f t="shared" si="42"/>
        <v>0.23329860735347616</v>
      </c>
      <c r="I87" s="52">
        <f t="shared" si="43"/>
        <v>0.21928673966279166</v>
      </c>
      <c r="J87">
        <v>573.76</v>
      </c>
      <c r="K87">
        <v>1728.7</v>
      </c>
      <c r="L87">
        <v>29.61</v>
      </c>
      <c r="M87">
        <v>27.404</v>
      </c>
      <c r="N87" s="52">
        <v>264.75200000000001</v>
      </c>
      <c r="O87">
        <v>128.56899999999999</v>
      </c>
      <c r="P87" s="52">
        <v>129.98500000000001</v>
      </c>
      <c r="Q87">
        <f t="shared" si="44"/>
        <v>445.19100000000003</v>
      </c>
      <c r="R87">
        <f t="shared" si="45"/>
        <v>1598.7150000000001</v>
      </c>
      <c r="S87" s="1">
        <f t="shared" si="46"/>
        <v>766.95699999999999</v>
      </c>
      <c r="T87" s="1">
        <f t="shared" si="62"/>
        <v>1598.7150000000001</v>
      </c>
      <c r="U87">
        <f t="shared" si="47"/>
        <v>0.12333671040782196</v>
      </c>
      <c r="V87" s="52">
        <f t="shared" si="48"/>
        <v>0.25709426862215362</v>
      </c>
      <c r="W87" s="1">
        <f t="shared" si="49"/>
        <v>588.02700000000004</v>
      </c>
      <c r="X87" s="1">
        <f t="shared" si="50"/>
        <v>1248.1380000000001</v>
      </c>
      <c r="Y87">
        <f t="shared" si="51"/>
        <v>9.456242763411811E-2</v>
      </c>
      <c r="Z87">
        <f t="shared" si="52"/>
        <v>0.2007169046700116</v>
      </c>
      <c r="AA87" s="52">
        <f t="shared" si="92"/>
        <v>0.32024736339054494</v>
      </c>
      <c r="AB87">
        <v>162.387</v>
      </c>
      <c r="AD87">
        <f t="shared" si="53"/>
        <v>43.302343545981273</v>
      </c>
      <c r="AG87">
        <f t="shared" si="54"/>
        <v>1.3518802066539303E-2</v>
      </c>
      <c r="AH87">
        <f t="shared" si="55"/>
        <v>6.9635828422072036E-3</v>
      </c>
      <c r="AI87">
        <f t="shared" si="74"/>
        <v>6.9635828422072036E-3</v>
      </c>
      <c r="AJ87">
        <f t="shared" si="75"/>
        <v>0.50813996020343932</v>
      </c>
      <c r="AP87" s="52">
        <v>1.177683</v>
      </c>
      <c r="AU87">
        <v>221235.08</v>
      </c>
      <c r="AV87">
        <v>1706998</v>
      </c>
      <c r="AW87">
        <v>397936</v>
      </c>
      <c r="AX87" s="52">
        <v>137.16</v>
      </c>
      <c r="AY87" s="48">
        <f t="shared" si="63"/>
        <v>290.12540099154273</v>
      </c>
      <c r="AZ87" s="48">
        <f t="shared" si="64"/>
        <v>161.29708369787107</v>
      </c>
      <c r="BA87" s="48">
        <f t="shared" si="65"/>
        <v>1244.530475357247</v>
      </c>
      <c r="BD87">
        <f t="shared" si="76"/>
        <v>6860.4611904320382</v>
      </c>
      <c r="BE87">
        <v>279.2</v>
      </c>
      <c r="BF87" s="48">
        <f t="shared" si="93"/>
        <v>127.92208074644861</v>
      </c>
      <c r="BG87" s="52">
        <v>536.29999999999995</v>
      </c>
      <c r="BL87">
        <v>13852</v>
      </c>
      <c r="BM87">
        <v>123705</v>
      </c>
      <c r="BN87">
        <v>16307.02</v>
      </c>
      <c r="BO87">
        <v>3388</v>
      </c>
      <c r="BP87" s="52">
        <v>0.59330000000000005</v>
      </c>
      <c r="BQ87" s="48">
        <f t="shared" si="67"/>
        <v>33.19571886061015</v>
      </c>
      <c r="BR87" s="48">
        <f t="shared" si="68"/>
        <v>23.347379066239675</v>
      </c>
      <c r="BS87" s="48">
        <f t="shared" si="69"/>
        <v>208.50328670150006</v>
      </c>
      <c r="BU87">
        <v>150856</v>
      </c>
      <c r="BV87">
        <v>195656</v>
      </c>
      <c r="BW87">
        <v>25506</v>
      </c>
      <c r="BX87" s="52">
        <v>1.1435999999999999</v>
      </c>
      <c r="BY87" s="48">
        <f t="shared" si="94"/>
        <v>22.303252885624346</v>
      </c>
      <c r="BZ87" s="48">
        <f t="shared" si="95"/>
        <v>131.91325638335081</v>
      </c>
      <c r="CA87" s="48">
        <f t="shared" si="96"/>
        <v>171.08779293459253</v>
      </c>
      <c r="CC87">
        <v>15358.12</v>
      </c>
      <c r="CD87">
        <v>0</v>
      </c>
      <c r="CE87">
        <v>37568</v>
      </c>
      <c r="CF87">
        <v>18.75</v>
      </c>
      <c r="CG87" s="52">
        <v>0.78210000000000002</v>
      </c>
      <c r="CH87" s="48">
        <f t="shared" si="71"/>
        <v>14.664375</v>
      </c>
      <c r="CI87" s="48">
        <f t="shared" si="72"/>
        <v>12.011585652000001</v>
      </c>
      <c r="CJ87" s="48">
        <f t="shared" si="73"/>
        <v>29.381932800000001</v>
      </c>
      <c r="CN87">
        <f t="shared" si="77"/>
        <v>21.830412903225806</v>
      </c>
      <c r="CO87">
        <v>35.19</v>
      </c>
      <c r="CP87" s="52">
        <v>6.8133999999999997</v>
      </c>
      <c r="CQ87" s="48">
        <f t="shared" si="78"/>
        <v>3.2040409932230323</v>
      </c>
      <c r="CW87">
        <f t="shared" si="79"/>
        <v>87.620974244120902</v>
      </c>
      <c r="CX87">
        <v>92.58</v>
      </c>
      <c r="CY87" s="52">
        <v>6.3318000000000003</v>
      </c>
      <c r="CZ87" s="48">
        <f t="shared" si="80"/>
        <v>13.838240981098723</v>
      </c>
      <c r="DH87">
        <v>29.18</v>
      </c>
      <c r="DI87" s="52">
        <v>1.5184</v>
      </c>
      <c r="DJ87" s="48">
        <f t="shared" si="81"/>
        <v>19.217597471022128</v>
      </c>
      <c r="DN87">
        <v>17559</v>
      </c>
      <c r="DO87">
        <v>68610.17</v>
      </c>
      <c r="DP87">
        <v>28760.1</v>
      </c>
      <c r="DQ87">
        <v>163598.29999999999</v>
      </c>
      <c r="DR87">
        <f t="shared" si="66"/>
        <v>260968.57</v>
      </c>
      <c r="DS87">
        <v>85167.28</v>
      </c>
      <c r="DT87" s="52">
        <v>0.60128700000000002</v>
      </c>
      <c r="DU87" s="48">
        <f t="shared" si="70"/>
        <v>100.30005781224</v>
      </c>
      <c r="DV87" s="48">
        <f t="shared" si="56"/>
        <v>20.678935797000001</v>
      </c>
      <c r="DW87" s="48">
        <f t="shared" si="57"/>
        <v>307.33824842331001</v>
      </c>
      <c r="DZ87" s="48">
        <f t="shared" si="82"/>
        <v>1960.8417362166495</v>
      </c>
      <c r="EA87" s="52">
        <f t="shared" si="58"/>
        <v>1551.868723780557</v>
      </c>
      <c r="EB87" s="1">
        <f t="shared" si="83"/>
        <v>3203.1198720750485</v>
      </c>
      <c r="EC87">
        <f t="shared" si="84"/>
        <v>0.51510354304564654</v>
      </c>
      <c r="EF87" s="48">
        <f t="shared" si="85"/>
        <v>624.77076574180967</v>
      </c>
      <c r="EG87" s="52">
        <f t="shared" si="86"/>
        <v>895.63868845071909</v>
      </c>
      <c r="EH87">
        <f t="shared" si="87"/>
        <v>536.54310362480794</v>
      </c>
      <c r="EI87" s="52">
        <f t="shared" si="88"/>
        <v>349.24824059646159</v>
      </c>
      <c r="EJ87" s="1">
        <f t="shared" si="89"/>
        <v>1432.181792075527</v>
      </c>
      <c r="EK87" s="52">
        <f t="shared" si="90"/>
        <v>0.23031355205125548</v>
      </c>
      <c r="EL87">
        <f t="shared" si="91"/>
        <v>0.45336218874931183</v>
      </c>
      <c r="EN87">
        <v>6218.4</v>
      </c>
    </row>
    <row r="88" spans="1:144" x14ac:dyDescent="0.25">
      <c r="A88" t="s">
        <v>376</v>
      </c>
      <c r="B88">
        <v>111.19</v>
      </c>
      <c r="C88">
        <v>365.55500000000001</v>
      </c>
      <c r="D88">
        <v>76.804000000000002</v>
      </c>
      <c r="E88">
        <f t="shared" si="59"/>
        <v>0.51427008247732897</v>
      </c>
      <c r="F88" s="1">
        <f t="shared" si="60"/>
        <v>187.994</v>
      </c>
      <c r="G88" s="1">
        <f t="shared" si="61"/>
        <v>365.55500000000001</v>
      </c>
      <c r="H88">
        <f t="shared" si="42"/>
        <v>0.24095894466867729</v>
      </c>
      <c r="I88" s="52">
        <f t="shared" si="43"/>
        <v>0.22135516800176333</v>
      </c>
      <c r="J88">
        <v>579.17999999999995</v>
      </c>
      <c r="K88">
        <v>1785.2919999999999</v>
      </c>
      <c r="L88">
        <v>30.08</v>
      </c>
      <c r="M88">
        <v>29.413</v>
      </c>
      <c r="N88" s="52">
        <v>274.15300000000002</v>
      </c>
      <c r="O88">
        <v>132.63499999999999</v>
      </c>
      <c r="P88" s="52">
        <v>133.851</v>
      </c>
      <c r="Q88">
        <f t="shared" si="44"/>
        <v>446.54499999999996</v>
      </c>
      <c r="R88">
        <f t="shared" si="45"/>
        <v>1651.4409999999998</v>
      </c>
      <c r="S88" s="1">
        <f t="shared" si="46"/>
        <v>780.19100000000003</v>
      </c>
      <c r="T88" s="1">
        <f t="shared" si="62"/>
        <v>1651.4409999999998</v>
      </c>
      <c r="U88">
        <f t="shared" si="47"/>
        <v>0.12424808497762489</v>
      </c>
      <c r="V88" s="52">
        <f t="shared" si="48"/>
        <v>0.26299762712404245</v>
      </c>
      <c r="W88" s="1">
        <f t="shared" si="49"/>
        <v>592.197</v>
      </c>
      <c r="X88" s="1">
        <f t="shared" si="50"/>
        <v>1285.8859999999997</v>
      </c>
      <c r="Y88">
        <f t="shared" si="51"/>
        <v>9.4309397544312265E-2</v>
      </c>
      <c r="Z88">
        <f t="shared" si="52"/>
        <v>0.20478174318793491</v>
      </c>
      <c r="AA88" s="52">
        <f t="shared" si="92"/>
        <v>0.31531992994984787</v>
      </c>
      <c r="AB88">
        <v>164.27799999999999</v>
      </c>
      <c r="AD88">
        <f t="shared" si="53"/>
        <v>43.806600239223037</v>
      </c>
      <c r="AG88">
        <f t="shared" si="54"/>
        <v>1.2748728523636888E-2</v>
      </c>
      <c r="AH88">
        <f t="shared" si="55"/>
        <v>6.9763509052319581E-3</v>
      </c>
      <c r="AI88">
        <f t="shared" si="74"/>
        <v>6.9763509052319581E-3</v>
      </c>
      <c r="AJ88">
        <f t="shared" si="75"/>
        <v>0.54024299667891307</v>
      </c>
      <c r="AP88" s="52">
        <v>1.256583</v>
      </c>
      <c r="AU88">
        <v>212423.09</v>
      </c>
      <c r="AV88">
        <v>1722106</v>
      </c>
      <c r="AW88">
        <v>394849</v>
      </c>
      <c r="AX88" s="52">
        <v>129.5</v>
      </c>
      <c r="AY88" s="48">
        <f t="shared" si="63"/>
        <v>304.9027027027027</v>
      </c>
      <c r="AZ88" s="48">
        <f t="shared" si="64"/>
        <v>164.03327413127414</v>
      </c>
      <c r="BA88" s="48">
        <f t="shared" si="65"/>
        <v>1329.811583011583</v>
      </c>
      <c r="BD88">
        <f t="shared" si="76"/>
        <v>7302.0173780826972</v>
      </c>
      <c r="BE88">
        <v>297.17</v>
      </c>
      <c r="BF88" s="48">
        <f t="shared" si="93"/>
        <v>135.28016336741013</v>
      </c>
      <c r="BG88" s="52">
        <v>539.77</v>
      </c>
      <c r="BL88">
        <v>12238</v>
      </c>
      <c r="BM88">
        <v>121512</v>
      </c>
      <c r="BN88">
        <v>15957.77</v>
      </c>
      <c r="BO88">
        <v>3418</v>
      </c>
      <c r="BP88" s="52">
        <v>0.56359999999999999</v>
      </c>
      <c r="BQ88" s="48">
        <f t="shared" si="67"/>
        <v>34.378584102200143</v>
      </c>
      <c r="BR88" s="48">
        <f t="shared" si="68"/>
        <v>21.713981547196592</v>
      </c>
      <c r="BS88" s="48">
        <f t="shared" si="69"/>
        <v>215.59971611071683</v>
      </c>
      <c r="BU88">
        <v>147644</v>
      </c>
      <c r="BV88">
        <v>206410</v>
      </c>
      <c r="BW88">
        <v>25941</v>
      </c>
      <c r="BX88" s="52">
        <v>1.1348</v>
      </c>
      <c r="BY88" s="48">
        <f t="shared" si="94"/>
        <v>22.859534719774409</v>
      </c>
      <c r="BZ88" s="48">
        <f t="shared" si="95"/>
        <v>130.105745505816</v>
      </c>
      <c r="CA88" s="48">
        <f t="shared" si="96"/>
        <v>181.8910821290095</v>
      </c>
      <c r="CC88">
        <v>15111.02</v>
      </c>
      <c r="CD88">
        <v>0</v>
      </c>
      <c r="CE88">
        <v>42951</v>
      </c>
      <c r="CF88">
        <v>18.93</v>
      </c>
      <c r="CG88" s="52">
        <v>0.78420000000000001</v>
      </c>
      <c r="CH88" s="48">
        <f t="shared" si="71"/>
        <v>14.844906</v>
      </c>
      <c r="CI88" s="48">
        <f t="shared" si="72"/>
        <v>11.850061884</v>
      </c>
      <c r="CJ88" s="48">
        <f t="shared" si="73"/>
        <v>33.682174199999999</v>
      </c>
      <c r="CN88">
        <f t="shared" si="77"/>
        <v>22.903632974910398</v>
      </c>
      <c r="CO88">
        <v>36.92</v>
      </c>
      <c r="CP88" s="52">
        <v>6.3888999999999996</v>
      </c>
      <c r="CQ88" s="48">
        <f t="shared" si="78"/>
        <v>3.5849102310116607</v>
      </c>
      <c r="CW88">
        <f t="shared" si="79"/>
        <v>84.573452780888346</v>
      </c>
      <c r="CX88">
        <v>89.36</v>
      </c>
      <c r="CY88" s="52">
        <v>5.9471999999999996</v>
      </c>
      <c r="CZ88" s="48">
        <f t="shared" si="80"/>
        <v>14.220717779944907</v>
      </c>
      <c r="DH88">
        <v>29.17</v>
      </c>
      <c r="DI88" s="52">
        <v>1.4347000000000001</v>
      </c>
      <c r="DJ88" s="48">
        <f t="shared" si="81"/>
        <v>20.33177667805116</v>
      </c>
      <c r="DN88">
        <v>17746.599999999999</v>
      </c>
      <c r="DO88">
        <v>68385.37</v>
      </c>
      <c r="DP88">
        <v>33826.400000000001</v>
      </c>
      <c r="DQ88">
        <v>170363.2</v>
      </c>
      <c r="DR88">
        <f t="shared" si="66"/>
        <v>272574.96999999997</v>
      </c>
      <c r="DS88">
        <v>85609.43</v>
      </c>
      <c r="DT88" s="52">
        <v>0.65963099999999997</v>
      </c>
      <c r="DU88" s="48">
        <f t="shared" si="70"/>
        <v>107.57535437768999</v>
      </c>
      <c r="DV88" s="48">
        <f t="shared" si="56"/>
        <v>22.300075867799997</v>
      </c>
      <c r="DW88" s="48">
        <f t="shared" si="57"/>
        <v>342.51307352750996</v>
      </c>
      <c r="DZ88" s="48">
        <f t="shared" si="82"/>
        <v>2103.4976289788192</v>
      </c>
      <c r="EA88" s="52">
        <f t="shared" si="58"/>
        <v>1672.324656539093</v>
      </c>
      <c r="EB88" s="1">
        <f t="shared" si="83"/>
        <v>3436.1544492851222</v>
      </c>
      <c r="EC88">
        <f t="shared" si="84"/>
        <v>0.54721934758414503</v>
      </c>
      <c r="EF88" s="48">
        <f t="shared" si="85"/>
        <v>657.97864995878513</v>
      </c>
      <c r="EG88" s="52">
        <f t="shared" si="86"/>
        <v>943.24377418324593</v>
      </c>
      <c r="EH88">
        <f t="shared" si="87"/>
        <v>537.70283888180438</v>
      </c>
      <c r="EI88" s="52">
        <f t="shared" si="88"/>
        <v>350.00313893608671</v>
      </c>
      <c r="EJ88" s="1">
        <f t="shared" si="89"/>
        <v>1480.9466130650503</v>
      </c>
      <c r="EK88" s="52">
        <f t="shared" si="90"/>
        <v>0.23584581291944171</v>
      </c>
      <c r="EL88">
        <f t="shared" si="91"/>
        <v>0.43899741296086681</v>
      </c>
      <c r="EN88">
        <v>6279.3</v>
      </c>
    </row>
    <row r="89" spans="1:144" x14ac:dyDescent="0.25">
      <c r="A89" t="s">
        <v>377</v>
      </c>
      <c r="B89">
        <v>119.66</v>
      </c>
      <c r="C89">
        <v>372.00900000000001</v>
      </c>
      <c r="D89">
        <v>77.236999999999995</v>
      </c>
      <c r="E89">
        <f t="shared" si="59"/>
        <v>0.52928020558642397</v>
      </c>
      <c r="F89" s="1">
        <f t="shared" si="60"/>
        <v>196.89699999999999</v>
      </c>
      <c r="G89" s="1">
        <f t="shared" si="61"/>
        <v>372.00900000000001</v>
      </c>
      <c r="H89">
        <f t="shared" si="42"/>
        <v>0.24296933036188048</v>
      </c>
      <c r="I89" s="52">
        <f t="shared" si="43"/>
        <v>0.21796989392974395</v>
      </c>
      <c r="J89">
        <v>605.39</v>
      </c>
      <c r="K89">
        <v>1843.0029999999999</v>
      </c>
      <c r="L89">
        <v>31.13</v>
      </c>
      <c r="M89">
        <v>29.48</v>
      </c>
      <c r="N89" s="52">
        <v>273.87</v>
      </c>
      <c r="O89">
        <v>129.49199999999999</v>
      </c>
      <c r="P89" s="52">
        <v>136.304</v>
      </c>
      <c r="Q89">
        <f t="shared" si="44"/>
        <v>475.89800000000002</v>
      </c>
      <c r="R89">
        <f t="shared" si="45"/>
        <v>1706.6989999999998</v>
      </c>
      <c r="S89" s="1">
        <f t="shared" si="46"/>
        <v>810.37800000000004</v>
      </c>
      <c r="T89" s="1">
        <f t="shared" si="62"/>
        <v>1706.6989999999998</v>
      </c>
      <c r="U89">
        <f t="shared" si="47"/>
        <v>0.12700257021063191</v>
      </c>
      <c r="V89" s="52">
        <f t="shared" si="48"/>
        <v>0.26747414117352053</v>
      </c>
      <c r="W89" s="1">
        <f t="shared" si="49"/>
        <v>613.48099999999999</v>
      </c>
      <c r="X89" s="1">
        <f t="shared" si="50"/>
        <v>1334.6899999999998</v>
      </c>
      <c r="Y89">
        <f t="shared" si="51"/>
        <v>9.6144840772316942E-2</v>
      </c>
      <c r="Z89">
        <f t="shared" si="52"/>
        <v>0.2091728309929789</v>
      </c>
      <c r="AA89" s="52">
        <f t="shared" si="92"/>
        <v>0.31490100201676346</v>
      </c>
      <c r="AB89">
        <v>174.55500000000001</v>
      </c>
      <c r="AD89">
        <f t="shared" si="53"/>
        <v>46.547079370077419</v>
      </c>
      <c r="AG89">
        <f t="shared" si="54"/>
        <v>1.3336659076471321E-2</v>
      </c>
      <c r="AH89">
        <f t="shared" si="55"/>
        <v>7.2948657488210601E-3</v>
      </c>
      <c r="AI89">
        <f t="shared" si="74"/>
        <v>7.2948657488210601E-3</v>
      </c>
      <c r="AJ89">
        <f t="shared" si="75"/>
        <v>0.53968363216380388</v>
      </c>
      <c r="AP89" s="52">
        <v>1.2626230000000001</v>
      </c>
      <c r="AU89">
        <v>225678.91</v>
      </c>
      <c r="AV89">
        <v>1736572</v>
      </c>
      <c r="AW89">
        <v>390637</v>
      </c>
      <c r="AX89" s="52">
        <v>128.43</v>
      </c>
      <c r="AY89" s="48">
        <f t="shared" si="63"/>
        <v>304.16335747099589</v>
      </c>
      <c r="AZ89" s="48">
        <f t="shared" si="64"/>
        <v>175.72133457914816</v>
      </c>
      <c r="BA89" s="48">
        <f t="shared" si="65"/>
        <v>1352.1544810402552</v>
      </c>
      <c r="BD89">
        <f t="shared" si="76"/>
        <v>7603.2682885221557</v>
      </c>
      <c r="BE89">
        <v>309.43</v>
      </c>
      <c r="BF89" s="48">
        <f t="shared" si="93"/>
        <v>139.21065398176677</v>
      </c>
      <c r="BG89" s="52">
        <v>546.16999999999996</v>
      </c>
      <c r="BL89">
        <v>12213</v>
      </c>
      <c r="BM89">
        <v>123220</v>
      </c>
      <c r="BN89">
        <v>15996.45</v>
      </c>
      <c r="BO89">
        <v>3519</v>
      </c>
      <c r="BP89" s="52">
        <v>0.56489999999999996</v>
      </c>
      <c r="BQ89" s="48">
        <f t="shared" si="67"/>
        <v>34.54673393520978</v>
      </c>
      <c r="BR89" s="48">
        <f t="shared" si="68"/>
        <v>21.619755708975042</v>
      </c>
      <c r="BS89" s="48">
        <f t="shared" si="69"/>
        <v>218.12710214197205</v>
      </c>
      <c r="BU89">
        <v>152300</v>
      </c>
      <c r="BV89">
        <v>207156</v>
      </c>
      <c r="BW89">
        <v>26269</v>
      </c>
      <c r="BX89" s="52">
        <v>1.1774</v>
      </c>
      <c r="BY89" s="48">
        <f t="shared" si="94"/>
        <v>22.311024290810259</v>
      </c>
      <c r="BZ89" s="48">
        <f t="shared" si="95"/>
        <v>129.35281127908954</v>
      </c>
      <c r="CA89" s="48">
        <f t="shared" si="96"/>
        <v>175.9436045524036</v>
      </c>
      <c r="CC89">
        <v>16110.47</v>
      </c>
      <c r="CD89">
        <v>0</v>
      </c>
      <c r="CE89">
        <v>40722</v>
      </c>
      <c r="CF89">
        <v>19.12</v>
      </c>
      <c r="CG89" s="52">
        <v>0.75309999999999999</v>
      </c>
      <c r="CH89" s="48">
        <f t="shared" si="71"/>
        <v>14.399272</v>
      </c>
      <c r="CI89" s="48">
        <f t="shared" si="72"/>
        <v>12.132794957</v>
      </c>
      <c r="CJ89" s="48">
        <f t="shared" si="73"/>
        <v>30.667738199999999</v>
      </c>
      <c r="CN89">
        <f t="shared" si="77"/>
        <v>22.004113261648747</v>
      </c>
      <c r="CO89">
        <v>35.47</v>
      </c>
      <c r="CP89" s="52">
        <v>6.3548999999999998</v>
      </c>
      <c r="CQ89" s="48">
        <f t="shared" si="78"/>
        <v>3.4625428034506833</v>
      </c>
      <c r="CW89">
        <f t="shared" si="79"/>
        <v>82.576474430757699</v>
      </c>
      <c r="CX89">
        <v>87.25</v>
      </c>
      <c r="CY89" s="52">
        <v>5.8673999999999999</v>
      </c>
      <c r="CZ89" s="48">
        <f t="shared" si="80"/>
        <v>14.07377619230966</v>
      </c>
      <c r="DH89">
        <v>29.12</v>
      </c>
      <c r="DI89" s="52">
        <v>1.4550000000000001</v>
      </c>
      <c r="DJ89" s="48">
        <f t="shared" si="81"/>
        <v>20.013745704467354</v>
      </c>
      <c r="DN89">
        <v>18479.7</v>
      </c>
      <c r="DO89">
        <v>71664.67</v>
      </c>
      <c r="DP89">
        <v>40025.4</v>
      </c>
      <c r="DQ89">
        <v>173165.6</v>
      </c>
      <c r="DR89">
        <f t="shared" si="66"/>
        <v>284855.67</v>
      </c>
      <c r="DS89">
        <v>85780.23</v>
      </c>
      <c r="DT89" s="52">
        <v>0.60875400000000002</v>
      </c>
      <c r="DU89" s="48">
        <f t="shared" si="70"/>
        <v>108.30809134329</v>
      </c>
      <c r="DV89" s="48">
        <f t="shared" si="56"/>
        <v>23.332894253100005</v>
      </c>
      <c r="DW89" s="48">
        <f t="shared" si="57"/>
        <v>359.66532062240998</v>
      </c>
      <c r="DZ89" s="48">
        <f t="shared" si="82"/>
        <v>2136.5582465570405</v>
      </c>
      <c r="EA89" s="52">
        <f t="shared" si="58"/>
        <v>1711.8198016626652</v>
      </c>
      <c r="EB89" s="1">
        <f t="shared" si="83"/>
        <v>3490.1603994808775</v>
      </c>
      <c r="EC89">
        <f t="shared" si="84"/>
        <v>0.54697849791262498</v>
      </c>
      <c r="EF89" s="48">
        <f t="shared" si="85"/>
        <v>660.48919772230033</v>
      </c>
      <c r="EG89" s="52">
        <f t="shared" si="86"/>
        <v>946.84276413204407</v>
      </c>
      <c r="EH89">
        <f t="shared" si="87"/>
        <v>556.37855329289937</v>
      </c>
      <c r="EI89" s="52">
        <f t="shared" si="88"/>
        <v>362.1595907773127</v>
      </c>
      <c r="EJ89" s="1">
        <f t="shared" si="89"/>
        <v>1503.2213174249434</v>
      </c>
      <c r="EK89" s="52">
        <f t="shared" si="90"/>
        <v>0.23558508610596529</v>
      </c>
      <c r="EL89">
        <f t="shared" si="91"/>
        <v>0.44019775974960079</v>
      </c>
      <c r="EN89">
        <v>6380.8</v>
      </c>
    </row>
    <row r="90" spans="1:144" x14ac:dyDescent="0.25">
      <c r="A90" t="s">
        <v>378</v>
      </c>
      <c r="B90">
        <v>129.57</v>
      </c>
      <c r="C90">
        <v>384.70100000000002</v>
      </c>
      <c r="D90">
        <v>77.765000000000001</v>
      </c>
      <c r="E90">
        <f t="shared" si="59"/>
        <v>0.53895102950083307</v>
      </c>
      <c r="F90" s="1">
        <f t="shared" si="60"/>
        <v>207.33499999999998</v>
      </c>
      <c r="G90" s="1">
        <f t="shared" si="61"/>
        <v>384.70100000000002</v>
      </c>
      <c r="H90">
        <f t="shared" si="42"/>
        <v>0.25061676612687794</v>
      </c>
      <c r="I90" s="52">
        <f t="shared" si="43"/>
        <v>0.2186714338090055</v>
      </c>
      <c r="J90">
        <v>629.62</v>
      </c>
      <c r="K90">
        <v>1899.299</v>
      </c>
      <c r="L90">
        <v>30.55</v>
      </c>
      <c r="M90">
        <v>22.74</v>
      </c>
      <c r="N90" s="52">
        <v>281.238</v>
      </c>
      <c r="O90">
        <v>136.84899999999999</v>
      </c>
      <c r="P90" s="52">
        <v>140.03399999999999</v>
      </c>
      <c r="Q90">
        <f t="shared" si="44"/>
        <v>492.77100000000002</v>
      </c>
      <c r="R90">
        <f t="shared" si="45"/>
        <v>1759.2649999999999</v>
      </c>
      <c r="S90" s="1">
        <f t="shared" si="46"/>
        <v>827.29899999999998</v>
      </c>
      <c r="T90" s="1">
        <f t="shared" si="62"/>
        <v>1759.2649999999999</v>
      </c>
      <c r="U90">
        <f t="shared" si="47"/>
        <v>0.12742772207076075</v>
      </c>
      <c r="V90" s="52">
        <f t="shared" si="48"/>
        <v>0.27097715755587387</v>
      </c>
      <c r="W90" s="1">
        <f t="shared" si="49"/>
        <v>619.96399999999994</v>
      </c>
      <c r="X90" s="1">
        <f t="shared" si="50"/>
        <v>1374.5639999999999</v>
      </c>
      <c r="Y90">
        <f t="shared" si="51"/>
        <v>9.5492198450472091E-2</v>
      </c>
      <c r="Z90">
        <f t="shared" si="52"/>
        <v>0.21172219398364214</v>
      </c>
      <c r="AA90" s="52">
        <f t="shared" si="92"/>
        <v>0.31083243754913442</v>
      </c>
      <c r="AB90">
        <v>179.542</v>
      </c>
      <c r="AD90">
        <f t="shared" si="53"/>
        <v>47.876919734538916</v>
      </c>
      <c r="AG90">
        <f t="shared" si="54"/>
        <v>1.3408762824840293E-2</v>
      </c>
      <c r="AH90">
        <f t="shared" si="55"/>
        <v>7.3744158055756692E-3</v>
      </c>
      <c r="AI90">
        <f t="shared" si="74"/>
        <v>7.3744158055756692E-3</v>
      </c>
      <c r="AJ90">
        <f t="shared" si="75"/>
        <v>0.54259547343090597</v>
      </c>
      <c r="AP90" s="52">
        <v>1.2712330000000001</v>
      </c>
      <c r="AU90">
        <v>217118.73</v>
      </c>
      <c r="AV90">
        <v>1765534</v>
      </c>
      <c r="AW90">
        <v>382037</v>
      </c>
      <c r="AX90" s="52">
        <v>130.30000000000001</v>
      </c>
      <c r="AY90" s="48">
        <f t="shared" si="63"/>
        <v>293.19800460475824</v>
      </c>
      <c r="AZ90" s="48">
        <f t="shared" si="64"/>
        <v>166.62987720644665</v>
      </c>
      <c r="BA90" s="48">
        <f t="shared" si="65"/>
        <v>1354.9762087490406</v>
      </c>
      <c r="BD90">
        <f t="shared" si="76"/>
        <v>8195.9413684405681</v>
      </c>
      <c r="BE90">
        <v>333.55</v>
      </c>
      <c r="BF90" s="48">
        <f t="shared" si="93"/>
        <v>149.2341836933825</v>
      </c>
      <c r="BG90" s="52">
        <v>549.20000000000005</v>
      </c>
      <c r="BL90">
        <v>11050</v>
      </c>
      <c r="BM90">
        <v>137611</v>
      </c>
      <c r="BN90">
        <v>16356.5</v>
      </c>
      <c r="BO90">
        <v>3602</v>
      </c>
      <c r="BP90" s="52">
        <v>0.5534</v>
      </c>
      <c r="BQ90" s="48">
        <f t="shared" si="67"/>
        <v>36.065233104445241</v>
      </c>
      <c r="BR90" s="48">
        <f t="shared" si="68"/>
        <v>19.967473798337547</v>
      </c>
      <c r="BS90" s="48">
        <f t="shared" si="69"/>
        <v>248.66461872063607</v>
      </c>
      <c r="BU90">
        <v>158500</v>
      </c>
      <c r="BV90">
        <v>210583</v>
      </c>
      <c r="BW90">
        <v>26444</v>
      </c>
      <c r="BX90" s="52">
        <v>1.1942999999999999</v>
      </c>
      <c r="BY90" s="48">
        <f t="shared" si="94"/>
        <v>22.141840408607553</v>
      </c>
      <c r="BZ90" s="48">
        <f t="shared" si="95"/>
        <v>132.71372352005361</v>
      </c>
      <c r="CA90" s="48">
        <f t="shared" si="96"/>
        <v>176.32336933768735</v>
      </c>
      <c r="CC90">
        <v>16321.05</v>
      </c>
      <c r="CD90">
        <v>0</v>
      </c>
      <c r="CE90">
        <v>46489</v>
      </c>
      <c r="CF90">
        <v>19.29</v>
      </c>
      <c r="CG90" s="52">
        <v>0.75829999999999997</v>
      </c>
      <c r="CH90" s="48">
        <f t="shared" si="71"/>
        <v>14.627606999999999</v>
      </c>
      <c r="CI90" s="48">
        <f t="shared" si="72"/>
        <v>12.376252214999999</v>
      </c>
      <c r="CJ90" s="48">
        <f t="shared" si="73"/>
        <v>35.252608699999996</v>
      </c>
      <c r="CN90">
        <f t="shared" si="77"/>
        <v>21.849023655913982</v>
      </c>
      <c r="CO90">
        <v>35.22</v>
      </c>
      <c r="CP90" s="52">
        <v>6.3102999999999998</v>
      </c>
      <c r="CQ90" s="48">
        <f t="shared" si="78"/>
        <v>3.4624381813723568</v>
      </c>
      <c r="CW90">
        <f t="shared" si="79"/>
        <v>93.290121313923038</v>
      </c>
      <c r="CX90">
        <v>98.57</v>
      </c>
      <c r="CY90" s="52">
        <v>5.8445</v>
      </c>
      <c r="CZ90" s="48">
        <f t="shared" si="80"/>
        <v>15.962036327132012</v>
      </c>
      <c r="DH90">
        <v>29.23</v>
      </c>
      <c r="DI90" s="52">
        <v>1.4775</v>
      </c>
      <c r="DJ90" s="48">
        <f t="shared" si="81"/>
        <v>19.7834179357022</v>
      </c>
      <c r="DN90">
        <v>18611.599999999999</v>
      </c>
      <c r="DO90">
        <v>74093.600000000006</v>
      </c>
      <c r="DP90">
        <v>44099.199999999997</v>
      </c>
      <c r="DQ90">
        <v>173307.8</v>
      </c>
      <c r="DR90">
        <f t="shared" si="66"/>
        <v>291500.59999999998</v>
      </c>
      <c r="DS90">
        <v>89426.89</v>
      </c>
      <c r="DT90" s="52">
        <v>0.65487899999999999</v>
      </c>
      <c r="DU90" s="48">
        <f t="shared" si="70"/>
        <v>113.68241365537001</v>
      </c>
      <c r="DV90" s="48">
        <f t="shared" si="56"/>
        <v>23.659680102799999</v>
      </c>
      <c r="DW90" s="48">
        <f t="shared" si="57"/>
        <v>370.56518223979998</v>
      </c>
      <c r="DZ90" s="48">
        <f t="shared" si="82"/>
        <v>2185.7819877471638</v>
      </c>
      <c r="EA90" s="52">
        <f t="shared" si="58"/>
        <v>1725.5413909888405</v>
      </c>
      <c r="EB90" s="1">
        <f t="shared" si="83"/>
        <v>3570.5695118900098</v>
      </c>
      <c r="EC90">
        <f t="shared" si="84"/>
        <v>0.5499698892364816</v>
      </c>
      <c r="EF90" s="48">
        <f t="shared" si="85"/>
        <v>668.15717491077021</v>
      </c>
      <c r="EG90" s="52">
        <f t="shared" si="86"/>
        <v>957.83517512297271</v>
      </c>
      <c r="EH90">
        <f t="shared" si="87"/>
        <v>545.91251652268579</v>
      </c>
      <c r="EI90" s="52">
        <f t="shared" si="88"/>
        <v>355.34700684263777</v>
      </c>
      <c r="EJ90" s="1">
        <f t="shared" si="89"/>
        <v>1503.7476916456585</v>
      </c>
      <c r="EK90" s="52">
        <f t="shared" si="90"/>
        <v>0.23162017954279046</v>
      </c>
      <c r="EL90">
        <f t="shared" si="91"/>
        <v>0.43260825941030889</v>
      </c>
      <c r="EN90">
        <v>6492.3</v>
      </c>
    </row>
    <row r="91" spans="1:144" x14ac:dyDescent="0.25">
      <c r="A91" t="s">
        <v>379</v>
      </c>
      <c r="B91">
        <v>133.65</v>
      </c>
      <c r="C91">
        <v>383.08</v>
      </c>
      <c r="D91">
        <v>83.326999999999998</v>
      </c>
      <c r="E91">
        <f t="shared" si="59"/>
        <v>0.56640127388535033</v>
      </c>
      <c r="F91" s="1">
        <f t="shared" si="60"/>
        <v>216.977</v>
      </c>
      <c r="G91" s="1">
        <f t="shared" si="61"/>
        <v>383.08</v>
      </c>
      <c r="H91">
        <f t="shared" si="42"/>
        <v>0.25252287785558586</v>
      </c>
      <c r="I91" s="52">
        <f t="shared" si="43"/>
        <v>0.21154904952582596</v>
      </c>
      <c r="J91">
        <v>646.54</v>
      </c>
      <c r="K91">
        <v>1956.7929999999999</v>
      </c>
      <c r="L91">
        <v>31.06</v>
      </c>
      <c r="M91">
        <v>27.664999999999999</v>
      </c>
      <c r="N91" s="52">
        <v>287.72399999999999</v>
      </c>
      <c r="O91">
        <v>133.75200000000001</v>
      </c>
      <c r="P91" s="52">
        <v>145.96</v>
      </c>
      <c r="Q91">
        <f t="shared" si="44"/>
        <v>512.78800000000001</v>
      </c>
      <c r="R91">
        <f t="shared" si="45"/>
        <v>1810.8329999999999</v>
      </c>
      <c r="S91" s="1">
        <f t="shared" si="46"/>
        <v>859.23699999999985</v>
      </c>
      <c r="T91" s="1">
        <f t="shared" si="62"/>
        <v>1810.8329999999999</v>
      </c>
      <c r="U91">
        <f t="shared" si="47"/>
        <v>0.13045426250664235</v>
      </c>
      <c r="V91" s="52">
        <f t="shared" si="48"/>
        <v>0.27493099521749031</v>
      </c>
      <c r="W91" s="1">
        <f t="shared" si="49"/>
        <v>642.25999999999988</v>
      </c>
      <c r="X91" s="1">
        <f t="shared" si="50"/>
        <v>1427.7529999999999</v>
      </c>
      <c r="Y91">
        <f t="shared" si="51"/>
        <v>9.7511576709936973E-2</v>
      </c>
      <c r="Z91">
        <f t="shared" si="52"/>
        <v>0.21676960449404084</v>
      </c>
      <c r="AA91" s="52">
        <f t="shared" si="92"/>
        <v>0.31026858285431053</v>
      </c>
      <c r="AB91">
        <v>183.45500000000001</v>
      </c>
      <c r="AD91">
        <f t="shared" si="53"/>
        <v>48.92036576344163</v>
      </c>
      <c r="AG91">
        <f t="shared" si="54"/>
        <v>1.2751565155711736E-2</v>
      </c>
      <c r="AH91">
        <f t="shared" si="55"/>
        <v>7.4273689764581541E-3</v>
      </c>
      <c r="AI91">
        <f t="shared" si="74"/>
        <v>7.4273689764581541E-3</v>
      </c>
      <c r="AJ91">
        <f t="shared" si="75"/>
        <v>0.57503987216305441</v>
      </c>
      <c r="AP91" s="52">
        <v>1.3864069999999999</v>
      </c>
      <c r="AU91">
        <v>207164.07</v>
      </c>
      <c r="AV91">
        <v>1778900</v>
      </c>
      <c r="AW91">
        <v>387733</v>
      </c>
      <c r="AX91" s="52">
        <v>124.89</v>
      </c>
      <c r="AY91" s="48">
        <f t="shared" si="63"/>
        <v>310.4596044519177</v>
      </c>
      <c r="AZ91" s="48">
        <f t="shared" si="64"/>
        <v>165.87722796060535</v>
      </c>
      <c r="BA91" s="48">
        <f t="shared" si="65"/>
        <v>1424.3734486347987</v>
      </c>
      <c r="BD91">
        <f t="shared" si="76"/>
        <v>8932.1140663823444</v>
      </c>
      <c r="BE91">
        <v>363.51</v>
      </c>
      <c r="BF91" s="48">
        <f t="shared" si="93"/>
        <v>163.72077032062509</v>
      </c>
      <c r="BG91" s="52">
        <v>545.57000000000005</v>
      </c>
      <c r="BL91">
        <v>10211</v>
      </c>
      <c r="BM91">
        <v>145295</v>
      </c>
      <c r="BN91">
        <v>16622.86</v>
      </c>
      <c r="BO91">
        <v>3482</v>
      </c>
      <c r="BP91" s="52">
        <v>0.52580000000000005</v>
      </c>
      <c r="BQ91" s="48">
        <f t="shared" si="67"/>
        <v>38.236705971852409</v>
      </c>
      <c r="BR91" s="48">
        <f t="shared" si="68"/>
        <v>19.419931532902243</v>
      </c>
      <c r="BS91" s="48">
        <f t="shared" si="69"/>
        <v>276.33130467858496</v>
      </c>
      <c r="BU91">
        <v>161300</v>
      </c>
      <c r="BV91">
        <v>220394</v>
      </c>
      <c r="BW91">
        <v>26902</v>
      </c>
      <c r="BX91" s="52">
        <v>1.2017</v>
      </c>
      <c r="BY91" s="48">
        <f t="shared" si="94"/>
        <v>22.386618956478323</v>
      </c>
      <c r="BZ91" s="48">
        <f t="shared" si="95"/>
        <v>134.226512440709</v>
      </c>
      <c r="CA91" s="48">
        <f t="shared" si="96"/>
        <v>183.40184738287425</v>
      </c>
      <c r="CC91">
        <v>15598.95</v>
      </c>
      <c r="CD91">
        <v>0</v>
      </c>
      <c r="CE91">
        <v>49144</v>
      </c>
      <c r="CF91">
        <v>19.79</v>
      </c>
      <c r="CG91" s="52">
        <v>0.73119999999999996</v>
      </c>
      <c r="CH91" s="48">
        <f t="shared" si="71"/>
        <v>14.470447999999999</v>
      </c>
      <c r="CI91" s="48">
        <f t="shared" si="72"/>
        <v>11.405952240000001</v>
      </c>
      <c r="CJ91" s="48">
        <f t="shared" si="73"/>
        <v>35.934092800000002</v>
      </c>
      <c r="CN91">
        <f t="shared" si="77"/>
        <v>24.020278136200719</v>
      </c>
      <c r="CO91">
        <v>38.72</v>
      </c>
      <c r="CP91" s="52">
        <v>5.7916999999999996</v>
      </c>
      <c r="CQ91" s="48">
        <f t="shared" si="78"/>
        <v>4.1473622833020913</v>
      </c>
      <c r="CW91">
        <f t="shared" si="79"/>
        <v>76.311073161627419</v>
      </c>
      <c r="CX91">
        <v>80.63</v>
      </c>
      <c r="CY91" s="52">
        <v>5.3533999999999997</v>
      </c>
      <c r="CZ91" s="48">
        <f t="shared" si="80"/>
        <v>14.254692935634816</v>
      </c>
      <c r="DH91">
        <v>29.05</v>
      </c>
      <c r="DI91" s="52">
        <v>1.3037000000000001</v>
      </c>
      <c r="DJ91" s="48">
        <f t="shared" si="81"/>
        <v>22.282733757766355</v>
      </c>
      <c r="DN91">
        <v>18591.599999999999</v>
      </c>
      <c r="DO91">
        <v>78095</v>
      </c>
      <c r="DP91">
        <v>50181.599999999999</v>
      </c>
      <c r="DQ91">
        <v>180785.8</v>
      </c>
      <c r="DR91">
        <f t="shared" si="66"/>
        <v>309062.40000000002</v>
      </c>
      <c r="DS91">
        <v>92546.66</v>
      </c>
      <c r="DT91" s="52">
        <v>0.70957199999999998</v>
      </c>
      <c r="DU91" s="48">
        <f t="shared" si="70"/>
        <v>128.30733725062001</v>
      </c>
      <c r="DV91" s="48">
        <f t="shared" si="56"/>
        <v>25.775524381199997</v>
      </c>
      <c r="DW91" s="48">
        <f t="shared" si="57"/>
        <v>428.48627479679999</v>
      </c>
      <c r="DZ91" s="48">
        <f t="shared" si="82"/>
        <v>2348.5269682930584</v>
      </c>
      <c r="EA91" s="52">
        <f t="shared" si="58"/>
        <v>1852.8597234315987</v>
      </c>
      <c r="EB91" s="1">
        <f t="shared" si="83"/>
        <v>3836.4204837653992</v>
      </c>
      <c r="EC91">
        <f t="shared" si="84"/>
        <v>0.58246724113951254</v>
      </c>
      <c r="EF91" s="48">
        <f t="shared" si="85"/>
        <v>718.26627392819671</v>
      </c>
      <c r="EG91" s="52">
        <f t="shared" si="86"/>
        <v>1029.6689583028372</v>
      </c>
      <c r="EH91">
        <f t="shared" si="87"/>
        <v>547.99900253759643</v>
      </c>
      <c r="EI91" s="52">
        <f t="shared" si="88"/>
        <v>356.7051485554166</v>
      </c>
      <c r="EJ91" s="1">
        <f t="shared" si="89"/>
        <v>1577.6679608404336</v>
      </c>
      <c r="EK91" s="52">
        <f t="shared" si="90"/>
        <v>0.23953054897751971</v>
      </c>
      <c r="EL91">
        <f t="shared" si="91"/>
        <v>0.42532166253928894</v>
      </c>
      <c r="EN91">
        <v>6586.5</v>
      </c>
    </row>
    <row r="92" spans="1:144" x14ac:dyDescent="0.25">
      <c r="A92" t="s">
        <v>380</v>
      </c>
      <c r="B92">
        <v>128.57</v>
      </c>
      <c r="C92">
        <v>392.69499999999999</v>
      </c>
      <c r="D92">
        <v>87.89</v>
      </c>
      <c r="E92">
        <f t="shared" si="59"/>
        <v>0.5512165930302142</v>
      </c>
      <c r="F92" s="1">
        <f t="shared" si="60"/>
        <v>216.45999999999998</v>
      </c>
      <c r="G92" s="1">
        <f t="shared" si="61"/>
        <v>392.69499999999999</v>
      </c>
      <c r="H92">
        <f t="shared" si="42"/>
        <v>0.24944800151194574</v>
      </c>
      <c r="I92" s="52">
        <f t="shared" si="43"/>
        <v>0.21145239002935712</v>
      </c>
      <c r="J92">
        <v>645.91</v>
      </c>
      <c r="K92">
        <v>2010.3489999999999</v>
      </c>
      <c r="L92">
        <v>28.73</v>
      </c>
      <c r="M92">
        <v>32.079000000000001</v>
      </c>
      <c r="N92" s="52">
        <v>302.83100000000002</v>
      </c>
      <c r="O92">
        <v>141.79400000000001</v>
      </c>
      <c r="P92" s="52">
        <v>153.21700000000001</v>
      </c>
      <c r="Q92">
        <f t="shared" si="44"/>
        <v>504.11599999999999</v>
      </c>
      <c r="R92">
        <f t="shared" si="45"/>
        <v>1857.1319999999998</v>
      </c>
      <c r="S92" s="1">
        <f t="shared" si="46"/>
        <v>867.75599999999997</v>
      </c>
      <c r="T92" s="1">
        <f t="shared" si="62"/>
        <v>1857.1319999999998</v>
      </c>
      <c r="U92">
        <f t="shared" si="47"/>
        <v>0.12956223124701385</v>
      </c>
      <c r="V92" s="52">
        <f t="shared" si="48"/>
        <v>0.27728320592451022</v>
      </c>
      <c r="W92" s="1">
        <f t="shared" si="49"/>
        <v>651.29600000000005</v>
      </c>
      <c r="X92" s="1">
        <f t="shared" si="50"/>
        <v>1464.4369999999999</v>
      </c>
      <c r="Y92">
        <f t="shared" si="51"/>
        <v>9.7243191591017686E-2</v>
      </c>
      <c r="Z92">
        <f t="shared" si="52"/>
        <v>0.21865100931677017</v>
      </c>
      <c r="AA92" s="52">
        <f t="shared" si="92"/>
        <v>0.30783468424418392</v>
      </c>
      <c r="AB92">
        <v>193.53299999999999</v>
      </c>
      <c r="AD92">
        <f t="shared" si="53"/>
        <v>51.607779277185948</v>
      </c>
      <c r="AG92">
        <f t="shared" si="54"/>
        <v>1.3524249885088767E-2</v>
      </c>
      <c r="AH92">
        <f t="shared" si="55"/>
        <v>7.7054137716773092E-3</v>
      </c>
      <c r="AI92">
        <f t="shared" si="74"/>
        <v>7.7054137716773092E-3</v>
      </c>
      <c r="AJ92">
        <f t="shared" si="75"/>
        <v>0.56204254542367549</v>
      </c>
      <c r="AP92" s="52">
        <v>1.267687</v>
      </c>
      <c r="AU92">
        <v>228354.96</v>
      </c>
      <c r="AV92">
        <v>1790127</v>
      </c>
      <c r="AW92">
        <v>396718</v>
      </c>
      <c r="AX92" s="52">
        <v>122.98</v>
      </c>
      <c r="AY92" s="48">
        <f t="shared" si="63"/>
        <v>322.58741258741259</v>
      </c>
      <c r="AZ92" s="48">
        <f t="shared" si="64"/>
        <v>185.68463164742235</v>
      </c>
      <c r="BA92" s="48">
        <f t="shared" si="65"/>
        <v>1455.6244917872823</v>
      </c>
      <c r="BD92">
        <f t="shared" si="76"/>
        <v>10003.446831077319</v>
      </c>
      <c r="BE92">
        <v>407.11</v>
      </c>
      <c r="BF92" s="48">
        <f t="shared" si="93"/>
        <v>177.07409468566584</v>
      </c>
      <c r="BG92" s="52">
        <v>564.92999999999995</v>
      </c>
      <c r="BL92">
        <v>8133</v>
      </c>
      <c r="BM92">
        <v>163939</v>
      </c>
      <c r="BN92">
        <v>16801.310000000001</v>
      </c>
      <c r="BO92">
        <v>4370</v>
      </c>
      <c r="BP92" s="52">
        <v>0.63419999999999999</v>
      </c>
      <c r="BQ92" s="48">
        <f t="shared" si="67"/>
        <v>33.382702617470827</v>
      </c>
      <c r="BR92" s="48">
        <f t="shared" si="68"/>
        <v>12.824030274361402</v>
      </c>
      <c r="BS92" s="48">
        <f t="shared" si="69"/>
        <v>258.49731945758435</v>
      </c>
      <c r="BU92">
        <v>160396</v>
      </c>
      <c r="BV92">
        <v>225294</v>
      </c>
      <c r="BW92">
        <v>27319</v>
      </c>
      <c r="BX92" s="52">
        <v>1.2617</v>
      </c>
      <c r="BY92" s="48">
        <f t="shared" si="94"/>
        <v>21.652532297693586</v>
      </c>
      <c r="BZ92" s="48">
        <f t="shared" si="95"/>
        <v>127.1268922881826</v>
      </c>
      <c r="CA92" s="48">
        <f t="shared" si="96"/>
        <v>178.56384243481017</v>
      </c>
      <c r="CC92">
        <v>18128.47</v>
      </c>
      <c r="CD92">
        <v>0</v>
      </c>
      <c r="CE92">
        <v>54047</v>
      </c>
      <c r="CF92">
        <v>20.079999999999998</v>
      </c>
      <c r="CG92" s="52">
        <v>0.69850000000000001</v>
      </c>
      <c r="CH92" s="48">
        <f t="shared" si="71"/>
        <v>14.025879999999999</v>
      </c>
      <c r="CI92" s="48">
        <f t="shared" si="72"/>
        <v>12.662736295</v>
      </c>
      <c r="CJ92" s="48">
        <f t="shared" si="73"/>
        <v>37.751829499999999</v>
      </c>
      <c r="CN92">
        <f t="shared" si="77"/>
        <v>23.896206451612908</v>
      </c>
      <c r="CO92">
        <v>38.520000000000003</v>
      </c>
      <c r="CP92" s="52">
        <v>6.3963000000000001</v>
      </c>
      <c r="CQ92" s="48">
        <f t="shared" si="78"/>
        <v>3.7359420995908428</v>
      </c>
      <c r="CW92">
        <f t="shared" si="79"/>
        <v>105.00698954833886</v>
      </c>
      <c r="CX92">
        <v>110.95</v>
      </c>
      <c r="CY92" s="52">
        <v>6.1696999999999997</v>
      </c>
      <c r="CZ92" s="48">
        <f t="shared" si="80"/>
        <v>17.01978857129826</v>
      </c>
      <c r="DH92">
        <v>28.98</v>
      </c>
      <c r="DI92" s="52">
        <v>1.3874</v>
      </c>
      <c r="DJ92" s="48">
        <f t="shared" si="81"/>
        <v>20.887991927346114</v>
      </c>
      <c r="DN92">
        <v>18501.400000000001</v>
      </c>
      <c r="DO92">
        <v>78606.350000000006</v>
      </c>
      <c r="DP92">
        <v>56105.4</v>
      </c>
      <c r="DQ92">
        <v>185205.1</v>
      </c>
      <c r="DR92">
        <f t="shared" si="66"/>
        <v>319916.84999999998</v>
      </c>
      <c r="DS92">
        <v>100023.61</v>
      </c>
      <c r="DT92" s="52">
        <v>0.61957899999999999</v>
      </c>
      <c r="DU92" s="48">
        <f t="shared" si="70"/>
        <v>126.79863009007001</v>
      </c>
      <c r="DV92" s="48">
        <f t="shared" si="56"/>
        <v>23.453984261799999</v>
      </c>
      <c r="DW92" s="48">
        <f t="shared" si="57"/>
        <v>405.55443182594996</v>
      </c>
      <c r="DZ92" s="48">
        <f t="shared" si="82"/>
        <v>2335.9919150056267</v>
      </c>
      <c r="EA92" s="52">
        <f t="shared" si="58"/>
        <v>1861.1789236132322</v>
      </c>
      <c r="EB92" s="1">
        <f t="shared" si="83"/>
        <v>3815.9439315067948</v>
      </c>
      <c r="EC92">
        <f t="shared" si="84"/>
        <v>0.5697479591953527</v>
      </c>
      <c r="EF92" s="48">
        <f t="shared" si="85"/>
        <v>737.16497487654806</v>
      </c>
      <c r="EG92" s="52">
        <f t="shared" si="86"/>
        <v>1056.7611474047176</v>
      </c>
      <c r="EH92">
        <f t="shared" si="87"/>
        <v>555.75280183290238</v>
      </c>
      <c r="EI92" s="52">
        <f t="shared" si="88"/>
        <v>361.75227476676633</v>
      </c>
      <c r="EJ92" s="1">
        <f t="shared" si="89"/>
        <v>1612.51394923762</v>
      </c>
      <c r="EK92" s="52">
        <f t="shared" si="90"/>
        <v>0.24075996614274067</v>
      </c>
      <c r="EL92">
        <f t="shared" si="91"/>
        <v>0.43457611332383961</v>
      </c>
      <c r="EN92">
        <v>6697.6</v>
      </c>
    </row>
    <row r="93" spans="1:144" x14ac:dyDescent="0.25">
      <c r="A93" t="s">
        <v>381</v>
      </c>
      <c r="B93">
        <v>136.21</v>
      </c>
      <c r="C93">
        <v>397.68900000000002</v>
      </c>
      <c r="D93">
        <v>90.322000000000003</v>
      </c>
      <c r="E93">
        <f t="shared" si="59"/>
        <v>0.56962098524223703</v>
      </c>
      <c r="F93" s="1">
        <f t="shared" si="60"/>
        <v>226.53200000000001</v>
      </c>
      <c r="G93" s="1">
        <f t="shared" si="61"/>
        <v>397.68900000000002</v>
      </c>
      <c r="H93">
        <f t="shared" si="42"/>
        <v>0.25893958358337765</v>
      </c>
      <c r="I93" s="52">
        <f t="shared" si="43"/>
        <v>0.2086340257565488</v>
      </c>
      <c r="J93">
        <v>647.80999999999995</v>
      </c>
      <c r="K93">
        <v>2062.5129999999999</v>
      </c>
      <c r="L93">
        <v>32.35</v>
      </c>
      <c r="M93">
        <v>34.533000000000001</v>
      </c>
      <c r="N93" s="52">
        <v>302.25599999999997</v>
      </c>
      <c r="O93">
        <v>142.10400000000001</v>
      </c>
      <c r="P93" s="52">
        <v>156.357</v>
      </c>
      <c r="Q93">
        <f t="shared" si="44"/>
        <v>505.7059999999999</v>
      </c>
      <c r="R93">
        <f t="shared" si="45"/>
        <v>1906.1559999999999</v>
      </c>
      <c r="S93" s="1">
        <f t="shared" si="46"/>
        <v>874.84499999999991</v>
      </c>
      <c r="T93" s="1">
        <f t="shared" si="62"/>
        <v>1906.1559999999999</v>
      </c>
      <c r="U93">
        <f t="shared" si="47"/>
        <v>0.1296412376633769</v>
      </c>
      <c r="V93" s="52">
        <f t="shared" si="48"/>
        <v>0.28246880649654721</v>
      </c>
      <c r="W93" s="1">
        <f t="shared" si="49"/>
        <v>648.31299999999987</v>
      </c>
      <c r="X93" s="1">
        <f t="shared" si="50"/>
        <v>1508.4669999999999</v>
      </c>
      <c r="Y93">
        <f t="shared" si="51"/>
        <v>9.6071989567588376E-2</v>
      </c>
      <c r="Z93">
        <f t="shared" si="52"/>
        <v>0.22353620224652498</v>
      </c>
      <c r="AA93" s="52">
        <f t="shared" si="92"/>
        <v>0.30059301365925128</v>
      </c>
      <c r="AB93">
        <v>213.40700000000001</v>
      </c>
      <c r="AD93">
        <f t="shared" si="53"/>
        <v>56.907407791985982</v>
      </c>
      <c r="AG93">
        <f t="shared" si="54"/>
        <v>1.4628340006491179E-2</v>
      </c>
      <c r="AH93">
        <f t="shared" si="55"/>
        <v>8.4329758738605834E-3</v>
      </c>
      <c r="AI93">
        <f t="shared" si="74"/>
        <v>8.4329758738605834E-3</v>
      </c>
      <c r="AJ93">
        <f t="shared" si="75"/>
        <v>0.56804910412417975</v>
      </c>
      <c r="AP93" s="52">
        <v>1.191063</v>
      </c>
      <c r="AU93">
        <v>234968.15</v>
      </c>
      <c r="AV93">
        <v>1809050</v>
      </c>
      <c r="AW93">
        <v>399298</v>
      </c>
      <c r="AX93" s="52">
        <v>121.01</v>
      </c>
      <c r="AY93" s="48">
        <f t="shared" si="63"/>
        <v>329.9710767705148</v>
      </c>
      <c r="AZ93" s="48">
        <f t="shared" si="64"/>
        <v>194.17250640442938</v>
      </c>
      <c r="BA93" s="48">
        <f t="shared" si="65"/>
        <v>1494.959094289728</v>
      </c>
      <c r="BD93">
        <f t="shared" si="76"/>
        <v>11101.56291488967</v>
      </c>
      <c r="BE93">
        <v>451.8</v>
      </c>
      <c r="BF93" s="48">
        <f t="shared" si="93"/>
        <v>192.9029177218014</v>
      </c>
      <c r="BG93" s="52">
        <v>575.5</v>
      </c>
      <c r="BL93">
        <v>7998</v>
      </c>
      <c r="BM93">
        <v>176513</v>
      </c>
      <c r="BN93">
        <v>16974.54</v>
      </c>
      <c r="BO93">
        <v>4874</v>
      </c>
      <c r="BP93" s="52">
        <v>0.67720000000000002</v>
      </c>
      <c r="BQ93" s="48">
        <f t="shared" si="67"/>
        <v>32.263053750738337</v>
      </c>
      <c r="BR93" s="48">
        <f t="shared" si="68"/>
        <v>11.810395747194329</v>
      </c>
      <c r="BS93" s="48">
        <f t="shared" si="69"/>
        <v>260.65121086828111</v>
      </c>
      <c r="BU93">
        <v>164602</v>
      </c>
      <c r="BV93">
        <v>231479</v>
      </c>
      <c r="BW93">
        <v>27538</v>
      </c>
      <c r="BX93" s="52">
        <v>1.2615000000000001</v>
      </c>
      <c r="BY93" s="48">
        <f t="shared" si="94"/>
        <v>21.829567974633374</v>
      </c>
      <c r="BZ93" s="48">
        <f t="shared" si="95"/>
        <v>130.48117320650019</v>
      </c>
      <c r="CA93" s="48">
        <f t="shared" si="96"/>
        <v>183.49504558065792</v>
      </c>
      <c r="CC93">
        <v>14577.19</v>
      </c>
      <c r="CD93">
        <v>0</v>
      </c>
      <c r="CE93">
        <v>61227</v>
      </c>
      <c r="CF93">
        <v>20.36</v>
      </c>
      <c r="CG93" s="52">
        <v>0.6875</v>
      </c>
      <c r="CH93" s="48">
        <f t="shared" si="71"/>
        <v>13.997499999999999</v>
      </c>
      <c r="CI93" s="48">
        <f t="shared" si="72"/>
        <v>10.021818124999999</v>
      </c>
      <c r="CJ93" s="48">
        <f t="shared" si="73"/>
        <v>42.093562499999997</v>
      </c>
      <c r="CN93">
        <f t="shared" si="77"/>
        <v>22.239849462365594</v>
      </c>
      <c r="CO93">
        <v>35.85</v>
      </c>
      <c r="CP93" s="52">
        <v>6.9538000000000002</v>
      </c>
      <c r="CQ93" s="48">
        <f t="shared" si="78"/>
        <v>3.1982296675724919</v>
      </c>
      <c r="CW93">
        <f t="shared" si="79"/>
        <v>106.0196752519596</v>
      </c>
      <c r="CX93">
        <v>112.02</v>
      </c>
      <c r="CY93" s="52">
        <v>7.4812000000000003</v>
      </c>
      <c r="CZ93" s="48">
        <f t="shared" si="80"/>
        <v>14.171479876485002</v>
      </c>
      <c r="DH93">
        <v>29.33</v>
      </c>
      <c r="DI93" s="52">
        <v>1.5044</v>
      </c>
      <c r="DJ93" s="48">
        <f t="shared" si="81"/>
        <v>19.496144642382344</v>
      </c>
      <c r="DN93">
        <v>18695.2</v>
      </c>
      <c r="DO93">
        <v>88050.02</v>
      </c>
      <c r="DP93">
        <v>59080.1</v>
      </c>
      <c r="DQ93">
        <v>188922.7</v>
      </c>
      <c r="DR93">
        <f t="shared" si="66"/>
        <v>336052.82</v>
      </c>
      <c r="DS93">
        <v>98272.18</v>
      </c>
      <c r="DT93" s="52">
        <v>0.61946400000000001</v>
      </c>
      <c r="DU93" s="48">
        <f t="shared" si="70"/>
        <v>117.04835752733999</v>
      </c>
      <c r="DV93" s="48">
        <f t="shared" si="56"/>
        <v>22.267160997600001</v>
      </c>
      <c r="DW93" s="48">
        <f t="shared" si="57"/>
        <v>400.26007994765996</v>
      </c>
      <c r="DZ93" s="48">
        <f t="shared" si="82"/>
        <v>2381.4589931863266</v>
      </c>
      <c r="EA93" s="52">
        <f t="shared" si="58"/>
        <v>1895.219174237388</v>
      </c>
      <c r="EB93" s="1">
        <f t="shared" si="83"/>
        <v>3890.2163722427758</v>
      </c>
      <c r="EC93">
        <f t="shared" si="84"/>
        <v>0.57648207999804035</v>
      </c>
      <c r="EF93" s="48">
        <f t="shared" si="85"/>
        <v>744.87832793146777</v>
      </c>
      <c r="EG93" s="52">
        <f t="shared" si="86"/>
        <v>1067.8186068642092</v>
      </c>
      <c r="EH93">
        <f t="shared" si="87"/>
        <v>566.50796002383663</v>
      </c>
      <c r="EI93" s="52">
        <f t="shared" si="88"/>
        <v>368.7530544807239</v>
      </c>
      <c r="EJ93" s="1">
        <f t="shared" si="89"/>
        <v>1634.3265668880458</v>
      </c>
      <c r="EK93" s="52">
        <f t="shared" si="90"/>
        <v>0.24218703756380158</v>
      </c>
      <c r="EL93">
        <f t="shared" si="91"/>
        <v>0.43397845925753936</v>
      </c>
      <c r="EN93">
        <v>6748.2</v>
      </c>
    </row>
    <row r="94" spans="1:144" x14ac:dyDescent="0.25">
      <c r="A94" t="s">
        <v>382</v>
      </c>
      <c r="B94">
        <v>145.03</v>
      </c>
      <c r="C94">
        <v>395.95</v>
      </c>
      <c r="D94">
        <v>95.783000000000001</v>
      </c>
      <c r="E94">
        <f t="shared" si="59"/>
        <v>0.60819042808435408</v>
      </c>
      <c r="F94" s="1">
        <f t="shared" si="60"/>
        <v>240.81299999999999</v>
      </c>
      <c r="G94" s="1">
        <f t="shared" si="61"/>
        <v>395.95</v>
      </c>
      <c r="H94">
        <f t="shared" si="42"/>
        <v>0.27044695460375145</v>
      </c>
      <c r="I94" s="52">
        <f t="shared" si="43"/>
        <v>0.20294304576020991</v>
      </c>
      <c r="J94">
        <v>669.66</v>
      </c>
      <c r="K94">
        <v>2112.3870000000002</v>
      </c>
      <c r="L94">
        <v>32.93</v>
      </c>
      <c r="M94">
        <v>27.724</v>
      </c>
      <c r="N94" s="52">
        <v>311.90800000000002</v>
      </c>
      <c r="O94">
        <v>151.79599999999999</v>
      </c>
      <c r="P94" s="52">
        <v>161.34700000000001</v>
      </c>
      <c r="Q94">
        <f t="shared" si="44"/>
        <v>517.86400000000003</v>
      </c>
      <c r="R94">
        <f t="shared" si="45"/>
        <v>1951.0400000000002</v>
      </c>
      <c r="S94" s="1">
        <f t="shared" si="46"/>
        <v>890.42600000000004</v>
      </c>
      <c r="T94" s="1">
        <f t="shared" si="62"/>
        <v>1951.0400000000002</v>
      </c>
      <c r="U94">
        <f t="shared" si="47"/>
        <v>0.13037747452266604</v>
      </c>
      <c r="V94" s="52">
        <f t="shared" si="48"/>
        <v>0.28567412439967205</v>
      </c>
      <c r="W94" s="1">
        <f t="shared" si="49"/>
        <v>649.61300000000006</v>
      </c>
      <c r="X94" s="1">
        <f t="shared" si="50"/>
        <v>1555.0900000000001</v>
      </c>
      <c r="Y94">
        <f t="shared" si="51"/>
        <v>9.5117283589082821E-2</v>
      </c>
      <c r="Z94">
        <f t="shared" si="52"/>
        <v>0.22769854749912147</v>
      </c>
      <c r="AA94" s="52">
        <f t="shared" si="92"/>
        <v>0.29464875767847187</v>
      </c>
      <c r="AB94">
        <v>229.55699999999999</v>
      </c>
      <c r="AD94">
        <f t="shared" si="53"/>
        <v>61.213989281068216</v>
      </c>
      <c r="AG94">
        <f t="shared" si="54"/>
        <v>1.4287053526151831E-2</v>
      </c>
      <c r="AH94">
        <f t="shared" si="55"/>
        <v>8.9630416541332161E-3</v>
      </c>
      <c r="AI94">
        <f t="shared" si="74"/>
        <v>8.9630416541332161E-3</v>
      </c>
      <c r="AJ94">
        <f t="shared" si="75"/>
        <v>0.61839106167632307</v>
      </c>
      <c r="AP94" s="52">
        <v>1.2077469999999999</v>
      </c>
      <c r="AU94">
        <v>267925.32</v>
      </c>
      <c r="AV94">
        <v>1830895</v>
      </c>
      <c r="AW94">
        <v>396365</v>
      </c>
      <c r="AX94" s="52">
        <v>110.06</v>
      </c>
      <c r="AY94" s="48">
        <f t="shared" si="63"/>
        <v>360.13538070143557</v>
      </c>
      <c r="AZ94" s="48">
        <f t="shared" si="64"/>
        <v>243.43568962384157</v>
      </c>
      <c r="BA94" s="48">
        <f t="shared" si="65"/>
        <v>1663.5426131201161</v>
      </c>
      <c r="BD94">
        <f t="shared" si="76"/>
        <v>12613.468993139253</v>
      </c>
      <c r="BE94">
        <v>513.33000000000004</v>
      </c>
      <c r="BF94" s="48">
        <f t="shared" si="93"/>
        <v>220.44967392801536</v>
      </c>
      <c r="BG94" s="52">
        <v>572.16999999999996</v>
      </c>
      <c r="BL94">
        <v>7791</v>
      </c>
      <c r="BM94">
        <v>196884</v>
      </c>
      <c r="BN94">
        <v>17289.84</v>
      </c>
      <c r="BO94">
        <v>3797</v>
      </c>
      <c r="BP94" s="52">
        <v>0.65159999999999996</v>
      </c>
      <c r="BQ94" s="48">
        <f t="shared" si="67"/>
        <v>32.361632903621853</v>
      </c>
      <c r="BR94" s="48">
        <f t="shared" si="68"/>
        <v>11.956721915285453</v>
      </c>
      <c r="BS94" s="48">
        <f t="shared" si="69"/>
        <v>302.15469613259671</v>
      </c>
      <c r="BU94">
        <v>170614</v>
      </c>
      <c r="BV94">
        <v>238639</v>
      </c>
      <c r="BW94">
        <v>28144</v>
      </c>
      <c r="BX94" s="52">
        <v>1.2702</v>
      </c>
      <c r="BY94" s="48">
        <f t="shared" si="94"/>
        <v>22.157140607778302</v>
      </c>
      <c r="BZ94" s="48">
        <f t="shared" si="95"/>
        <v>134.32057943630926</v>
      </c>
      <c r="CA94" s="48">
        <f t="shared" si="96"/>
        <v>187.87513777357896</v>
      </c>
      <c r="CC94">
        <v>17956.14</v>
      </c>
      <c r="CD94">
        <v>0</v>
      </c>
      <c r="CE94">
        <v>64888</v>
      </c>
      <c r="CF94">
        <v>20.66</v>
      </c>
      <c r="CG94" s="52">
        <v>0.69489999999999996</v>
      </c>
      <c r="CH94" s="48">
        <f t="shared" si="71"/>
        <v>14.356634</v>
      </c>
      <c r="CI94" s="48">
        <f t="shared" si="72"/>
        <v>12.477721685999999</v>
      </c>
      <c r="CJ94" s="48">
        <f t="shared" si="73"/>
        <v>45.090671199999996</v>
      </c>
      <c r="CN94">
        <f t="shared" si="77"/>
        <v>23.461955555555555</v>
      </c>
      <c r="CO94">
        <v>37.82</v>
      </c>
      <c r="CP94" s="52">
        <v>6.8468</v>
      </c>
      <c r="CQ94" s="48">
        <f t="shared" si="78"/>
        <v>3.4267037967452758</v>
      </c>
      <c r="CW94">
        <f t="shared" si="79"/>
        <v>109.69184397163112</v>
      </c>
      <c r="CX94">
        <v>115.9</v>
      </c>
      <c r="CY94" s="52">
        <v>7.407</v>
      </c>
      <c r="CZ94" s="48">
        <f t="shared" si="80"/>
        <v>14.809213442909561</v>
      </c>
      <c r="DH94">
        <v>29.44</v>
      </c>
      <c r="DI94" s="52">
        <v>1.4597</v>
      </c>
      <c r="DJ94" s="48">
        <f t="shared" si="81"/>
        <v>20.168527779680758</v>
      </c>
      <c r="DN94">
        <v>15662.4</v>
      </c>
      <c r="DO94">
        <v>93201.68</v>
      </c>
      <c r="DP94">
        <v>62392</v>
      </c>
      <c r="DQ94">
        <v>195647.5</v>
      </c>
      <c r="DR94">
        <f t="shared" si="66"/>
        <v>351241.18</v>
      </c>
      <c r="DS94">
        <v>100996.08</v>
      </c>
      <c r="DT94" s="52">
        <v>0.59234699999999996</v>
      </c>
      <c r="DU94" s="48">
        <f t="shared" si="70"/>
        <v>121.97771263175999</v>
      </c>
      <c r="DV94" s="48">
        <f t="shared" si="56"/>
        <v>18.9162166128</v>
      </c>
      <c r="DW94" s="48">
        <f t="shared" si="57"/>
        <v>424.21048142145992</v>
      </c>
      <c r="DZ94" s="48">
        <f t="shared" si="82"/>
        <v>2622.8735996477517</v>
      </c>
      <c r="EA94" s="52">
        <f t="shared" si="58"/>
        <v>2087.753094541576</v>
      </c>
      <c r="EB94" s="1">
        <f t="shared" si="83"/>
        <v>4284.5775841056848</v>
      </c>
      <c r="EC94">
        <f t="shared" si="84"/>
        <v>0.62735410333045638</v>
      </c>
      <c r="EF94" s="48">
        <f t="shared" si="85"/>
        <v>809.84261979194673</v>
      </c>
      <c r="EG94" s="52">
        <f t="shared" si="86"/>
        <v>1160.9480174392459</v>
      </c>
      <c r="EH94">
        <f t="shared" si="87"/>
        <v>646.93817327422323</v>
      </c>
      <c r="EI94" s="52">
        <f t="shared" si="88"/>
        <v>421.10692927423628</v>
      </c>
      <c r="EJ94" s="1">
        <f t="shared" si="89"/>
        <v>1807.8861907134692</v>
      </c>
      <c r="EK94" s="52">
        <f t="shared" si="90"/>
        <v>0.26471333470678649</v>
      </c>
      <c r="EL94">
        <f t="shared" si="91"/>
        <v>0.43770689391309664</v>
      </c>
      <c r="EN94">
        <v>6829.6</v>
      </c>
    </row>
    <row r="95" spans="1:144" x14ac:dyDescent="0.25">
      <c r="A95" t="s">
        <v>383</v>
      </c>
      <c r="B95">
        <v>165.03</v>
      </c>
      <c r="C95">
        <v>397.173</v>
      </c>
      <c r="D95">
        <v>101.456</v>
      </c>
      <c r="E95">
        <f t="shared" si="59"/>
        <v>0.67095698851633923</v>
      </c>
      <c r="F95" s="1">
        <f t="shared" si="60"/>
        <v>266.48599999999999</v>
      </c>
      <c r="G95" s="1">
        <f t="shared" si="61"/>
        <v>397.173</v>
      </c>
      <c r="H95">
        <f t="shared" si="42"/>
        <v>0.29492176692320116</v>
      </c>
      <c r="I95" s="52">
        <f t="shared" si="43"/>
        <v>0.19973085795062812</v>
      </c>
      <c r="J95">
        <v>673.07</v>
      </c>
      <c r="K95">
        <v>2155.9160000000002</v>
      </c>
      <c r="L95">
        <v>32.770000000000003</v>
      </c>
      <c r="M95">
        <v>29.934000000000001</v>
      </c>
      <c r="N95" s="52">
        <v>319.79000000000002</v>
      </c>
      <c r="O95">
        <v>151.982</v>
      </c>
      <c r="P95" s="52">
        <v>167.375</v>
      </c>
      <c r="Q95">
        <f t="shared" si="44"/>
        <v>521.08800000000008</v>
      </c>
      <c r="R95">
        <f t="shared" si="45"/>
        <v>1988.5410000000002</v>
      </c>
      <c r="S95" s="1">
        <f t="shared" si="46"/>
        <v>903.58200000000011</v>
      </c>
      <c r="T95" s="1">
        <f t="shared" si="62"/>
        <v>1988.5410000000002</v>
      </c>
      <c r="U95">
        <f t="shared" si="47"/>
        <v>0.13087425045624404</v>
      </c>
      <c r="V95" s="52">
        <f t="shared" si="48"/>
        <v>0.28801903189362998</v>
      </c>
      <c r="W95" s="1">
        <f t="shared" si="49"/>
        <v>637.09600000000012</v>
      </c>
      <c r="X95" s="1">
        <f t="shared" si="50"/>
        <v>1591.3680000000002</v>
      </c>
      <c r="Y95">
        <f t="shared" si="51"/>
        <v>9.2276585266938979E-2</v>
      </c>
      <c r="Z95">
        <f t="shared" si="52"/>
        <v>0.23049274354740595</v>
      </c>
      <c r="AA95" s="52">
        <f t="shared" si="92"/>
        <v>0.28589019162975038</v>
      </c>
      <c r="AB95">
        <v>260.923</v>
      </c>
      <c r="AD95">
        <f t="shared" si="53"/>
        <v>69.578090518625714</v>
      </c>
      <c r="AG95">
        <f t="shared" si="54"/>
        <v>1.5708638922388395E-2</v>
      </c>
      <c r="AH95">
        <f t="shared" si="55"/>
        <v>1.0077647014661469E-2</v>
      </c>
      <c r="AI95">
        <f t="shared" si="74"/>
        <v>1.0077647014661469E-2</v>
      </c>
      <c r="AJ95">
        <f t="shared" si="75"/>
        <v>0.63145769315402256</v>
      </c>
      <c r="AP95" s="52">
        <v>1.1502669999999999</v>
      </c>
      <c r="AU95">
        <v>247344.25</v>
      </c>
      <c r="AV95">
        <v>1833317</v>
      </c>
      <c r="AW95">
        <v>401110</v>
      </c>
      <c r="AX95" s="52">
        <v>105.58</v>
      </c>
      <c r="AY95" s="48">
        <f t="shared" si="63"/>
        <v>379.91096798636102</v>
      </c>
      <c r="AZ95" s="48">
        <f t="shared" si="64"/>
        <v>234.27187914377723</v>
      </c>
      <c r="BA95" s="48">
        <f t="shared" si="65"/>
        <v>1736.4245122182231</v>
      </c>
      <c r="BD95">
        <f t="shared" si="76"/>
        <v>12698.241883923602</v>
      </c>
      <c r="BE95">
        <v>516.78</v>
      </c>
      <c r="BF95" s="48">
        <f t="shared" si="93"/>
        <v>219.89439943068214</v>
      </c>
      <c r="BG95" s="52">
        <v>577.47</v>
      </c>
      <c r="BL95">
        <v>7978</v>
      </c>
      <c r="BM95">
        <v>215057</v>
      </c>
      <c r="BN95">
        <v>17546.900000000001</v>
      </c>
      <c r="BO95">
        <v>3194</v>
      </c>
      <c r="BP95" s="52">
        <v>0.66479999999999995</v>
      </c>
      <c r="BQ95" s="48">
        <f t="shared" si="67"/>
        <v>31.198706377858009</v>
      </c>
      <c r="BR95" s="48">
        <f t="shared" si="68"/>
        <v>12.000601684717209</v>
      </c>
      <c r="BS95" s="48">
        <f t="shared" si="69"/>
        <v>323.49127557160051</v>
      </c>
      <c r="BU95">
        <v>170221</v>
      </c>
      <c r="BV95">
        <v>244147</v>
      </c>
      <c r="BW95">
        <v>28496</v>
      </c>
      <c r="BX95" s="52">
        <v>1.3039000000000001</v>
      </c>
      <c r="BY95" s="48">
        <f t="shared" si="94"/>
        <v>21.854436689930207</v>
      </c>
      <c r="BZ95" s="48">
        <f t="shared" si="95"/>
        <v>130.54758800521512</v>
      </c>
      <c r="CA95" s="48">
        <f t="shared" si="96"/>
        <v>187.24365365442134</v>
      </c>
      <c r="CC95">
        <v>14161.4</v>
      </c>
      <c r="CD95">
        <v>0</v>
      </c>
      <c r="CE95">
        <v>71234</v>
      </c>
      <c r="CF95">
        <v>21.04</v>
      </c>
      <c r="CG95" s="52">
        <v>0.6694</v>
      </c>
      <c r="CH95" s="48">
        <f t="shared" si="71"/>
        <v>14.084175999999999</v>
      </c>
      <c r="CI95" s="48">
        <f t="shared" si="72"/>
        <v>9.4796411599999999</v>
      </c>
      <c r="CJ95" s="48">
        <f t="shared" si="73"/>
        <v>47.684039599999998</v>
      </c>
      <c r="CN95">
        <f t="shared" si="77"/>
        <v>24.330457347670251</v>
      </c>
      <c r="CO95">
        <v>39.22</v>
      </c>
      <c r="CP95" s="52">
        <v>7.2514000000000003</v>
      </c>
      <c r="CQ95" s="48">
        <f t="shared" si="78"/>
        <v>3.3552772357986389</v>
      </c>
      <c r="CW95">
        <f t="shared" si="79"/>
        <v>87.251864501679648</v>
      </c>
      <c r="CX95">
        <v>92.19</v>
      </c>
      <c r="CY95" s="52">
        <v>7.9992999999999999</v>
      </c>
      <c r="CZ95" s="48">
        <f t="shared" si="80"/>
        <v>10.907437463488012</v>
      </c>
      <c r="DH95">
        <v>29.55</v>
      </c>
      <c r="DI95" s="52">
        <v>1.4774</v>
      </c>
      <c r="DJ95" s="48">
        <f t="shared" si="81"/>
        <v>20.00135372952484</v>
      </c>
      <c r="DN95">
        <v>15876.4</v>
      </c>
      <c r="DO95">
        <v>94916.17</v>
      </c>
      <c r="DP95">
        <v>67893.600000000006</v>
      </c>
      <c r="DQ95">
        <v>199381.9</v>
      </c>
      <c r="DR95">
        <f t="shared" si="66"/>
        <v>362191.67</v>
      </c>
      <c r="DS95">
        <v>102903.31</v>
      </c>
      <c r="DT95" s="52">
        <v>0.61732200000000004</v>
      </c>
      <c r="DU95" s="48">
        <f t="shared" si="70"/>
        <v>118.36628168377</v>
      </c>
      <c r="DV95" s="48">
        <f t="shared" si="56"/>
        <v>18.262098998799999</v>
      </c>
      <c r="DW95" s="48">
        <f t="shared" si="57"/>
        <v>416.61712567588995</v>
      </c>
      <c r="DZ95" s="48">
        <f t="shared" si="82"/>
        <v>2711.4606067201348</v>
      </c>
      <c r="EA95" s="52">
        <f t="shared" si="58"/>
        <v>2153.0416378941131</v>
      </c>
      <c r="EB95" s="1">
        <f t="shared" si="83"/>
        <v>4429.2882955926279</v>
      </c>
      <c r="EC95">
        <f t="shared" si="84"/>
        <v>0.64153534016868397</v>
      </c>
      <c r="EF95" s="48">
        <f t="shared" si="85"/>
        <v>819.57303659741285</v>
      </c>
      <c r="EG95" s="52">
        <f t="shared" si="86"/>
        <v>1174.8970339803432</v>
      </c>
      <c r="EH95">
        <f t="shared" si="87"/>
        <v>621.52023510324614</v>
      </c>
      <c r="EI95" s="52">
        <f t="shared" si="88"/>
        <v>404.56180899250955</v>
      </c>
      <c r="EJ95" s="1">
        <f t="shared" si="89"/>
        <v>1796.4172690835894</v>
      </c>
      <c r="EK95" s="52">
        <f t="shared" si="90"/>
        <v>0.26019195114330257</v>
      </c>
      <c r="EL95">
        <f t="shared" si="91"/>
        <v>0.42741527233780319</v>
      </c>
      <c r="EN95">
        <v>6904.2</v>
      </c>
    </row>
    <row r="96" spans="1:144" x14ac:dyDescent="0.25">
      <c r="A96" t="s">
        <v>384</v>
      </c>
      <c r="B96">
        <v>177.52</v>
      </c>
      <c r="C96">
        <v>417.81200000000001</v>
      </c>
      <c r="D96">
        <v>104.508</v>
      </c>
      <c r="E96">
        <f t="shared" si="59"/>
        <v>0.67501172776272589</v>
      </c>
      <c r="F96" s="1">
        <f t="shared" si="60"/>
        <v>282.02800000000002</v>
      </c>
      <c r="G96" s="1">
        <f t="shared" si="61"/>
        <v>417.81200000000001</v>
      </c>
      <c r="H96">
        <f t="shared" si="42"/>
        <v>0.30005117386026448</v>
      </c>
      <c r="I96" s="52">
        <f t="shared" si="43"/>
        <v>0.2078012247884124</v>
      </c>
      <c r="J96">
        <v>703.24</v>
      </c>
      <c r="K96">
        <v>2182.2800000000002</v>
      </c>
      <c r="L96">
        <v>29.51</v>
      </c>
      <c r="M96">
        <v>34.951000000000001</v>
      </c>
      <c r="N96" s="52">
        <v>332.6</v>
      </c>
      <c r="O96">
        <v>160.36799999999999</v>
      </c>
      <c r="P96" s="52">
        <v>171.64699999999999</v>
      </c>
      <c r="Q96">
        <f t="shared" si="44"/>
        <v>542.87200000000007</v>
      </c>
      <c r="R96">
        <f t="shared" si="45"/>
        <v>2010.6330000000003</v>
      </c>
      <c r="S96" s="1">
        <f t="shared" si="46"/>
        <v>939.93300000000011</v>
      </c>
      <c r="T96" s="1">
        <f t="shared" si="62"/>
        <v>2010.6330000000003</v>
      </c>
      <c r="U96">
        <f t="shared" si="47"/>
        <v>0.13364989762256854</v>
      </c>
      <c r="V96" s="52">
        <f t="shared" si="48"/>
        <v>0.28589366966215451</v>
      </c>
      <c r="W96" s="1">
        <f t="shared" si="49"/>
        <v>657.90500000000009</v>
      </c>
      <c r="X96" s="1">
        <f t="shared" si="50"/>
        <v>1592.8210000000004</v>
      </c>
      <c r="Y96">
        <f t="shared" si="51"/>
        <v>9.3548088954612682E-2</v>
      </c>
      <c r="Z96">
        <f t="shared" si="52"/>
        <v>0.22648461494710503</v>
      </c>
      <c r="AA96" s="52">
        <f t="shared" si="92"/>
        <v>0.29230790420513197</v>
      </c>
      <c r="AB96">
        <v>303.65100000000001</v>
      </c>
      <c r="AD96">
        <f t="shared" si="53"/>
        <v>80.971998497914015</v>
      </c>
      <c r="AG96">
        <f t="shared" si="54"/>
        <v>1.794666706990285E-2</v>
      </c>
      <c r="AH96">
        <f t="shared" si="55"/>
        <v>1.1513479481559835E-2</v>
      </c>
      <c r="AI96">
        <f t="shared" si="74"/>
        <v>1.1513479481559835E-2</v>
      </c>
      <c r="AJ96">
        <f t="shared" si="75"/>
        <v>0.63002511020277885</v>
      </c>
      <c r="AP96" s="52">
        <v>1.1405369999999999</v>
      </c>
      <c r="AU96">
        <v>245574.49</v>
      </c>
      <c r="AV96">
        <v>1873202</v>
      </c>
      <c r="AW96">
        <v>413102</v>
      </c>
      <c r="AX96" s="52">
        <v>108.14</v>
      </c>
      <c r="AY96" s="48">
        <f t="shared" si="63"/>
        <v>382.00665803587941</v>
      </c>
      <c r="AZ96" s="48">
        <f t="shared" si="64"/>
        <v>227.08941187349734</v>
      </c>
      <c r="BA96" s="48">
        <f t="shared" si="65"/>
        <v>1732.2008507490289</v>
      </c>
      <c r="BD96">
        <f t="shared" si="76"/>
        <v>13616.492008158721</v>
      </c>
      <c r="BE96">
        <v>554.15</v>
      </c>
      <c r="BF96" s="48">
        <f t="shared" si="93"/>
        <v>234.91696441106774</v>
      </c>
      <c r="BG96" s="52">
        <v>579.63</v>
      </c>
      <c r="BL96">
        <v>7331</v>
      </c>
      <c r="BM96">
        <v>238222</v>
      </c>
      <c r="BN96">
        <v>17985.61</v>
      </c>
      <c r="BO96">
        <v>6433</v>
      </c>
      <c r="BP96" s="52">
        <v>0.67049999999999998</v>
      </c>
      <c r="BQ96" s="48">
        <f t="shared" si="67"/>
        <v>36.418508575689785</v>
      </c>
      <c r="BR96" s="48">
        <f t="shared" si="68"/>
        <v>10.933631618195378</v>
      </c>
      <c r="BS96" s="48">
        <f t="shared" si="69"/>
        <v>355.29008202833705</v>
      </c>
      <c r="BU96">
        <v>172479</v>
      </c>
      <c r="BV96">
        <v>253188</v>
      </c>
      <c r="BW96">
        <v>28915</v>
      </c>
      <c r="BX96" s="52">
        <v>1.3244</v>
      </c>
      <c r="BY96" s="48">
        <f t="shared" si="94"/>
        <v>21.832527937179101</v>
      </c>
      <c r="BZ96" s="48">
        <f t="shared" si="95"/>
        <v>130.23180308064028</v>
      </c>
      <c r="CA96" s="48">
        <f t="shared" si="96"/>
        <v>191.17185140440952</v>
      </c>
      <c r="CC96">
        <v>13206.37</v>
      </c>
      <c r="CD96">
        <v>0</v>
      </c>
      <c r="CE96">
        <v>77383</v>
      </c>
      <c r="CF96">
        <v>21.38</v>
      </c>
      <c r="CG96" s="52">
        <v>0.66600000000000004</v>
      </c>
      <c r="CH96" s="48">
        <f t="shared" si="71"/>
        <v>14.23908</v>
      </c>
      <c r="CI96" s="48">
        <f t="shared" si="72"/>
        <v>8.7954424200000005</v>
      </c>
      <c r="CJ96" s="48">
        <f t="shared" si="73"/>
        <v>51.537078000000001</v>
      </c>
      <c r="CN96">
        <f t="shared" si="77"/>
        <v>26.464490322580644</v>
      </c>
      <c r="CO96">
        <v>42.66</v>
      </c>
      <c r="CP96" s="52">
        <v>7.3247</v>
      </c>
      <c r="CQ96" s="48">
        <f t="shared" si="78"/>
        <v>3.6130476773902882</v>
      </c>
      <c r="CW96">
        <f t="shared" si="79"/>
        <v>155.06394923478896</v>
      </c>
      <c r="CX96">
        <v>163.84</v>
      </c>
      <c r="CY96" s="52">
        <v>8.2073999999999998</v>
      </c>
      <c r="CZ96" s="48">
        <f t="shared" si="80"/>
        <v>18.893187761628404</v>
      </c>
      <c r="DH96">
        <v>29.69</v>
      </c>
      <c r="DI96" s="52">
        <v>1.4665999999999999</v>
      </c>
      <c r="DJ96" s="48">
        <f t="shared" si="81"/>
        <v>20.244102004636577</v>
      </c>
      <c r="DN96">
        <v>15639.7</v>
      </c>
      <c r="DO96">
        <v>96234.57</v>
      </c>
      <c r="DP96">
        <v>88754</v>
      </c>
      <c r="DQ96">
        <v>193586.9</v>
      </c>
      <c r="DR96">
        <f t="shared" si="66"/>
        <v>378575.47000000003</v>
      </c>
      <c r="DS96">
        <v>105728.53</v>
      </c>
      <c r="DT96" s="52">
        <v>0.57927399999999996</v>
      </c>
      <c r="DU96" s="48">
        <f t="shared" si="70"/>
        <v>120.58730042060999</v>
      </c>
      <c r="DV96" s="48">
        <f t="shared" si="56"/>
        <v>17.837656518899998</v>
      </c>
      <c r="DW96" s="48">
        <f t="shared" si="57"/>
        <v>431.77933082739003</v>
      </c>
      <c r="DZ96" s="48">
        <f t="shared" si="82"/>
        <v>2761.9791930091656</v>
      </c>
      <c r="EA96" s="52">
        <f t="shared" si="58"/>
        <v>2163.980181576419</v>
      </c>
      <c r="EB96" s="1">
        <f t="shared" si="83"/>
        <v>4511.8125935320168</v>
      </c>
      <c r="EC96">
        <f t="shared" si="84"/>
        <v>0.64153858968433863</v>
      </c>
      <c r="EF96" s="48">
        <f t="shared" si="85"/>
        <v>852.75137682408126</v>
      </c>
      <c r="EG96" s="52">
        <f t="shared" si="86"/>
        <v>1222.4597669937909</v>
      </c>
      <c r="EH96">
        <f t="shared" si="87"/>
        <v>606.65847165549803</v>
      </c>
      <c r="EI96" s="52">
        <f t="shared" si="88"/>
        <v>394.887945511233</v>
      </c>
      <c r="EJ96" s="1">
        <f t="shared" si="89"/>
        <v>1829.118238649289</v>
      </c>
      <c r="EK96" s="52">
        <f t="shared" si="90"/>
        <v>0.26008392655120138</v>
      </c>
      <c r="EL96">
        <f t="shared" si="91"/>
        <v>0.42825699981683152</v>
      </c>
      <c r="EN96">
        <v>7032.8</v>
      </c>
    </row>
    <row r="97" spans="1:151" x14ac:dyDescent="0.25">
      <c r="A97" t="s">
        <v>385</v>
      </c>
      <c r="B97">
        <v>171.31</v>
      </c>
      <c r="C97">
        <v>431.75</v>
      </c>
      <c r="D97">
        <v>109.21599999999999</v>
      </c>
      <c r="E97">
        <f t="shared" si="59"/>
        <v>0.64974174869716272</v>
      </c>
      <c r="F97" s="1">
        <f t="shared" si="60"/>
        <v>280.52600000000001</v>
      </c>
      <c r="G97" s="1">
        <f t="shared" si="61"/>
        <v>431.75</v>
      </c>
      <c r="H97">
        <f t="shared" si="42"/>
        <v>0.29565184399039252</v>
      </c>
      <c r="I97" s="52">
        <f t="shared" si="43"/>
        <v>0.21018221471445889</v>
      </c>
      <c r="J97">
        <v>705.19</v>
      </c>
      <c r="K97">
        <v>2228.4830000000002</v>
      </c>
      <c r="L97">
        <v>33.270000000000003</v>
      </c>
      <c r="M97">
        <v>35.732999999999997</v>
      </c>
      <c r="N97" s="52">
        <v>337.59300000000002</v>
      </c>
      <c r="O97">
        <v>162.947</v>
      </c>
      <c r="P97" s="52">
        <v>174.31299999999999</v>
      </c>
      <c r="Q97">
        <f t="shared" si="44"/>
        <v>542.24300000000005</v>
      </c>
      <c r="R97">
        <f t="shared" si="45"/>
        <v>2054.17</v>
      </c>
      <c r="S97" s="1">
        <f t="shared" si="46"/>
        <v>948.83899999999994</v>
      </c>
      <c r="T97" s="1">
        <f t="shared" si="62"/>
        <v>2054.17</v>
      </c>
      <c r="U97">
        <f t="shared" si="47"/>
        <v>0.13295951683645585</v>
      </c>
      <c r="V97" s="52">
        <f t="shared" si="48"/>
        <v>0.28784804450485546</v>
      </c>
      <c r="W97" s="1">
        <f t="shared" si="49"/>
        <v>668.31299999999987</v>
      </c>
      <c r="X97" s="1">
        <f t="shared" si="50"/>
        <v>1622.42</v>
      </c>
      <c r="Y97">
        <f t="shared" si="51"/>
        <v>9.3649790507686043E-2</v>
      </c>
      <c r="Z97">
        <f t="shared" si="52"/>
        <v>0.22734750500959883</v>
      </c>
      <c r="AA97" s="52">
        <f t="shared" si="92"/>
        <v>0.29174635367805846</v>
      </c>
      <c r="AB97">
        <v>303.98500000000001</v>
      </c>
      <c r="AD97">
        <f t="shared" si="53"/>
        <v>81.061063403013307</v>
      </c>
      <c r="AG97">
        <f t="shared" si="54"/>
        <v>1.7399953837772129E-2</v>
      </c>
      <c r="AH97">
        <f t="shared" si="55"/>
        <v>1.135897641677246E-2</v>
      </c>
      <c r="AI97">
        <f t="shared" si="74"/>
        <v>1.135897641677246E-2</v>
      </c>
      <c r="AJ97">
        <f t="shared" si="75"/>
        <v>0.6414574921024826</v>
      </c>
      <c r="AP97" s="52">
        <v>1.124547</v>
      </c>
      <c r="AU97">
        <v>230916.18</v>
      </c>
      <c r="AV97">
        <v>1951354</v>
      </c>
      <c r="AW97">
        <v>417273</v>
      </c>
      <c r="AX97" s="52">
        <v>107.62</v>
      </c>
      <c r="AY97" s="48">
        <f t="shared" si="63"/>
        <v>387.72811745028804</v>
      </c>
      <c r="AZ97" s="48">
        <f t="shared" si="64"/>
        <v>214.56623304218547</v>
      </c>
      <c r="BA97" s="48">
        <f t="shared" si="65"/>
        <v>1813.1889983274482</v>
      </c>
      <c r="BD97">
        <f t="shared" si="76"/>
        <v>14179.678865195621</v>
      </c>
      <c r="BE97">
        <v>577.07000000000005</v>
      </c>
      <c r="BF97" s="48">
        <f t="shared" si="93"/>
        <v>162.95859132088657</v>
      </c>
      <c r="BG97" s="52">
        <v>870.14</v>
      </c>
      <c r="BL97">
        <v>6144</v>
      </c>
      <c r="BM97">
        <v>226405</v>
      </c>
      <c r="BN97">
        <v>18623.04</v>
      </c>
      <c r="BO97">
        <v>4198</v>
      </c>
      <c r="BP97" s="52">
        <v>0.67190000000000005</v>
      </c>
      <c r="BQ97" s="48">
        <f t="shared" si="67"/>
        <v>33.964935258222951</v>
      </c>
      <c r="BR97" s="48">
        <f t="shared" si="68"/>
        <v>9.1442178895668977</v>
      </c>
      <c r="BS97" s="48">
        <f t="shared" si="69"/>
        <v>336.96234558714093</v>
      </c>
      <c r="BU97">
        <v>171649</v>
      </c>
      <c r="BV97">
        <v>263788</v>
      </c>
      <c r="BW97">
        <v>29226</v>
      </c>
      <c r="BX97" s="52">
        <v>1.3416999999999999</v>
      </c>
      <c r="BY97" s="48">
        <f t="shared" si="94"/>
        <v>21.782812849370202</v>
      </c>
      <c r="BZ97" s="48">
        <f t="shared" si="95"/>
        <v>127.93396437355595</v>
      </c>
      <c r="CA97" s="48">
        <f t="shared" si="96"/>
        <v>196.60728925989417</v>
      </c>
      <c r="CC97">
        <v>14852.49</v>
      </c>
      <c r="CD97">
        <v>0</v>
      </c>
      <c r="CE97">
        <v>73687</v>
      </c>
      <c r="CF97">
        <v>22.03</v>
      </c>
      <c r="CG97" s="52">
        <v>0.70779999999999998</v>
      </c>
      <c r="CH97" s="48">
        <f t="shared" si="71"/>
        <v>15.592834</v>
      </c>
      <c r="CI97" s="48">
        <f t="shared" si="72"/>
        <v>10.512592421999999</v>
      </c>
      <c r="CJ97" s="48">
        <f t="shared" si="73"/>
        <v>52.155658600000002</v>
      </c>
      <c r="CN97">
        <f t="shared" si="77"/>
        <v>29.665539784946237</v>
      </c>
      <c r="CO97">
        <v>47.82</v>
      </c>
      <c r="CP97" s="52">
        <v>7.4516</v>
      </c>
      <c r="CQ97" s="48">
        <f t="shared" si="78"/>
        <v>3.9810966483636046</v>
      </c>
      <c r="CW97">
        <f t="shared" si="79"/>
        <v>193.72582866741305</v>
      </c>
      <c r="CX97">
        <v>204.69</v>
      </c>
      <c r="CY97" s="52">
        <v>8.0123999999999995</v>
      </c>
      <c r="CZ97" s="48">
        <f t="shared" si="80"/>
        <v>24.178252292373454</v>
      </c>
      <c r="DH97">
        <v>30.16</v>
      </c>
      <c r="DI97" s="52">
        <v>1.4529000000000001</v>
      </c>
      <c r="DJ97" s="48">
        <f t="shared" si="81"/>
        <v>20.758483033932134</v>
      </c>
      <c r="DN97">
        <v>13409.2</v>
      </c>
      <c r="DO97">
        <v>95681.63</v>
      </c>
      <c r="DP97">
        <v>91281</v>
      </c>
      <c r="DQ97">
        <v>215849.2</v>
      </c>
      <c r="DR97">
        <f t="shared" si="66"/>
        <v>402811.83</v>
      </c>
      <c r="DS97">
        <v>109740.13</v>
      </c>
      <c r="DT97" s="52">
        <v>0.59808600000000001</v>
      </c>
      <c r="DU97" s="48">
        <f t="shared" si="70"/>
        <v>123.40793397111</v>
      </c>
      <c r="DV97" s="48">
        <f t="shared" si="56"/>
        <v>15.0792756324</v>
      </c>
      <c r="DW97" s="48">
        <f t="shared" si="57"/>
        <v>452.98083499101</v>
      </c>
      <c r="DZ97" s="48">
        <f t="shared" si="82"/>
        <v>2851.8951267654934</v>
      </c>
      <c r="EA97" s="52">
        <f t="shared" si="58"/>
        <v>2266.1698333184581</v>
      </c>
      <c r="EB97" s="1">
        <f t="shared" si="83"/>
        <v>4658.6941642939601</v>
      </c>
      <c r="EC97">
        <f t="shared" si="84"/>
        <v>0.65281646851925512</v>
      </c>
      <c r="EF97" s="48">
        <f t="shared" si="85"/>
        <v>794.35305682454691</v>
      </c>
      <c r="EG97" s="52">
        <f t="shared" si="86"/>
        <v>1138.7429902172616</v>
      </c>
      <c r="EH97">
        <f t="shared" si="87"/>
        <v>579.54057528831572</v>
      </c>
      <c r="EI97" s="52">
        <f t="shared" si="88"/>
        <v>377.23628335970835</v>
      </c>
      <c r="EJ97" s="1">
        <f t="shared" si="89"/>
        <v>1718.2835655055774</v>
      </c>
      <c r="EK97" s="52">
        <f t="shared" si="90"/>
        <v>0.24078073588632448</v>
      </c>
      <c r="EL97">
        <f t="shared" si="91"/>
        <v>0.39265916705773563</v>
      </c>
      <c r="EN97">
        <v>7136.3</v>
      </c>
    </row>
    <row r="98" spans="1:151" x14ac:dyDescent="0.25">
      <c r="A98" t="s">
        <v>386</v>
      </c>
      <c r="B98">
        <v>173.43</v>
      </c>
      <c r="C98">
        <v>432.53199999999998</v>
      </c>
      <c r="D98">
        <v>114.953</v>
      </c>
      <c r="E98">
        <f t="shared" si="59"/>
        <v>0.66673217241730098</v>
      </c>
      <c r="F98" s="1">
        <f t="shared" si="60"/>
        <v>288.38300000000004</v>
      </c>
      <c r="G98" s="1">
        <f t="shared" si="61"/>
        <v>432.53199999999998</v>
      </c>
      <c r="H98">
        <f t="shared" si="42"/>
        <v>0.30139450204791041</v>
      </c>
      <c r="I98" s="52">
        <f t="shared" si="43"/>
        <v>0.20802528630818748</v>
      </c>
      <c r="J98">
        <v>709.23</v>
      </c>
      <c r="K98">
        <v>2258.2959999999998</v>
      </c>
      <c r="L98">
        <v>35.090000000000003</v>
      </c>
      <c r="M98">
        <v>33.357999999999997</v>
      </c>
      <c r="N98" s="52">
        <v>347.72699999999998</v>
      </c>
      <c r="O98">
        <v>168.57599999999999</v>
      </c>
      <c r="P98" s="52">
        <v>179.06800000000001</v>
      </c>
      <c r="Q98">
        <f t="shared" si="44"/>
        <v>540.654</v>
      </c>
      <c r="R98">
        <f t="shared" si="45"/>
        <v>2079.2279999999996</v>
      </c>
      <c r="S98" s="1">
        <f t="shared" si="46"/>
        <v>956.82899999999995</v>
      </c>
      <c r="T98" s="1">
        <f t="shared" si="62"/>
        <v>2079.2279999999996</v>
      </c>
      <c r="U98">
        <f t="shared" si="47"/>
        <v>0.13161696332773939</v>
      </c>
      <c r="V98" s="52">
        <f t="shared" si="48"/>
        <v>0.28600896860986541</v>
      </c>
      <c r="W98" s="1">
        <f t="shared" si="49"/>
        <v>668.44599999999991</v>
      </c>
      <c r="X98" s="1">
        <f t="shared" si="50"/>
        <v>1646.6959999999997</v>
      </c>
      <c r="Y98">
        <f t="shared" si="51"/>
        <v>9.1948334204517299E-2</v>
      </c>
      <c r="Z98">
        <f t="shared" si="52"/>
        <v>0.22651187102808876</v>
      </c>
      <c r="AA98" s="52">
        <f t="shared" si="92"/>
        <v>0.28872786204906653</v>
      </c>
      <c r="AB98">
        <v>303.233</v>
      </c>
      <c r="AD98">
        <f t="shared" si="53"/>
        <v>80.860534035843656</v>
      </c>
      <c r="AG98">
        <f t="shared" si="54"/>
        <v>1.6806223347851479E-2</v>
      </c>
      <c r="AH98">
        <f t="shared" si="55"/>
        <v>1.1122800357072225E-2</v>
      </c>
      <c r="AI98">
        <f t="shared" si="74"/>
        <v>1.1122800357072225E-2</v>
      </c>
      <c r="AJ98">
        <f t="shared" si="75"/>
        <v>0.65070348427898039</v>
      </c>
      <c r="AP98" s="52">
        <v>1.162377</v>
      </c>
      <c r="AU98">
        <v>233162.04</v>
      </c>
      <c r="AV98">
        <v>1966429</v>
      </c>
      <c r="AW98">
        <v>413218</v>
      </c>
      <c r="AX98" s="52">
        <v>103.33</v>
      </c>
      <c r="AY98" s="48">
        <f t="shared" si="63"/>
        <v>399.90128713829483</v>
      </c>
      <c r="AZ98" s="48">
        <f t="shared" si="64"/>
        <v>225.64796283751087</v>
      </c>
      <c r="BA98" s="48">
        <f t="shared" si="65"/>
        <v>1903.0571953934</v>
      </c>
      <c r="BD98">
        <f t="shared" si="76"/>
        <v>14959.58946041164</v>
      </c>
      <c r="BE98">
        <v>608.80999999999995</v>
      </c>
      <c r="BF98" s="48">
        <f t="shared" si="93"/>
        <v>172.50051267742487</v>
      </c>
      <c r="BG98" s="52">
        <v>867.22</v>
      </c>
      <c r="BL98">
        <v>8154</v>
      </c>
      <c r="BM98">
        <v>218348</v>
      </c>
      <c r="BN98">
        <v>18332.68</v>
      </c>
      <c r="BO98">
        <v>2867</v>
      </c>
      <c r="BP98" s="52">
        <v>0.66500000000000004</v>
      </c>
      <c r="BQ98" s="48">
        <f t="shared" si="67"/>
        <v>31.879218045112783</v>
      </c>
      <c r="BR98" s="48">
        <f t="shared" si="68"/>
        <v>12.261654135338345</v>
      </c>
      <c r="BS98" s="48">
        <f t="shared" si="69"/>
        <v>328.3428571428571</v>
      </c>
      <c r="BU98">
        <v>175313</v>
      </c>
      <c r="BV98">
        <v>268298</v>
      </c>
      <c r="BW98">
        <v>29551</v>
      </c>
      <c r="BX98" s="52">
        <v>1.3821000000000001</v>
      </c>
      <c r="BY98" s="48">
        <f t="shared" si="94"/>
        <v>21.381231459373417</v>
      </c>
      <c r="BZ98" s="48">
        <f t="shared" si="95"/>
        <v>126.84538021850805</v>
      </c>
      <c r="CA98" s="48">
        <f t="shared" si="96"/>
        <v>194.12343535200054</v>
      </c>
      <c r="CC98">
        <v>18427.96</v>
      </c>
      <c r="CD98">
        <v>0</v>
      </c>
      <c r="CE98">
        <v>72455</v>
      </c>
      <c r="CF98">
        <v>22.13</v>
      </c>
      <c r="CG98" s="52">
        <v>0.72460000000000002</v>
      </c>
      <c r="CH98" s="48">
        <f t="shared" si="71"/>
        <v>16.035398000000001</v>
      </c>
      <c r="CI98" s="48">
        <f t="shared" si="72"/>
        <v>13.352899815999999</v>
      </c>
      <c r="CJ98" s="48">
        <f t="shared" si="73"/>
        <v>52.500893000000005</v>
      </c>
      <c r="CN98">
        <f t="shared" si="77"/>
        <v>35.143304659498206</v>
      </c>
      <c r="CO98">
        <v>56.65</v>
      </c>
      <c r="CP98" s="52">
        <v>7.2091000000000003</v>
      </c>
      <c r="CQ98" s="48">
        <f t="shared" si="78"/>
        <v>4.8748532631671369</v>
      </c>
      <c r="CW98">
        <f t="shared" si="79"/>
        <v>197.10460246360566</v>
      </c>
      <c r="CX98">
        <v>208.26</v>
      </c>
      <c r="CY98" s="52">
        <v>7.8163</v>
      </c>
      <c r="CZ98" s="48">
        <f t="shared" si="80"/>
        <v>25.217123506467978</v>
      </c>
      <c r="DH98">
        <v>30.15</v>
      </c>
      <c r="DI98" s="52">
        <v>1.409</v>
      </c>
      <c r="DJ98" s="48">
        <f t="shared" si="81"/>
        <v>21.398154719659331</v>
      </c>
      <c r="DN98">
        <v>12782.8</v>
      </c>
      <c r="DO98">
        <v>94758.34</v>
      </c>
      <c r="DP98">
        <v>91766.9</v>
      </c>
      <c r="DQ98">
        <v>215511.5</v>
      </c>
      <c r="DR98">
        <f t="shared" si="66"/>
        <v>402036.74</v>
      </c>
      <c r="DS98">
        <v>110700.66</v>
      </c>
      <c r="DT98" s="52">
        <v>0.62680199999999997</v>
      </c>
      <c r="DU98" s="48">
        <f t="shared" si="70"/>
        <v>128.67590106882</v>
      </c>
      <c r="DV98" s="48">
        <f t="shared" si="56"/>
        <v>14.858432715599999</v>
      </c>
      <c r="DW98" s="48">
        <f t="shared" si="57"/>
        <v>467.31825973098</v>
      </c>
      <c r="DZ98" s="48">
        <f t="shared" si="82"/>
        <v>2945.342640619238</v>
      </c>
      <c r="EA98" s="52">
        <f t="shared" si="58"/>
        <v>2370.3754551243801</v>
      </c>
      <c r="EB98" s="1">
        <f t="shared" si="83"/>
        <v>4811.3447240471751</v>
      </c>
      <c r="EC98">
        <f t="shared" si="84"/>
        <v>0.66182628463605253</v>
      </c>
      <c r="EF98" s="48">
        <f t="shared" si="85"/>
        <v>821.86367987832023</v>
      </c>
      <c r="EG98" s="52">
        <f t="shared" si="86"/>
        <v>1178.1807803659226</v>
      </c>
      <c r="EH98">
        <f t="shared" si="87"/>
        <v>603.70633166116318</v>
      </c>
      <c r="EI98" s="52">
        <f t="shared" si="88"/>
        <v>392.96632972295725</v>
      </c>
      <c r="EJ98" s="1">
        <f t="shared" si="89"/>
        <v>1781.8871120270858</v>
      </c>
      <c r="EK98" s="52">
        <f t="shared" si="90"/>
        <v>0.24510813392763017</v>
      </c>
      <c r="EL98">
        <f t="shared" si="91"/>
        <v>0.39479763178514821</v>
      </c>
      <c r="EN98">
        <v>7269.8</v>
      </c>
    </row>
    <row r="99" spans="1:151" x14ac:dyDescent="0.25">
      <c r="A99" t="s">
        <v>387</v>
      </c>
      <c r="B99">
        <v>165.33</v>
      </c>
      <c r="C99">
        <v>461.52699999999999</v>
      </c>
      <c r="D99">
        <v>118.958</v>
      </c>
      <c r="E99">
        <f t="shared" si="59"/>
        <v>0.6159726299869781</v>
      </c>
      <c r="F99" s="1">
        <f t="shared" si="60"/>
        <v>284.28800000000001</v>
      </c>
      <c r="G99" s="1">
        <f t="shared" si="61"/>
        <v>461.52699999999999</v>
      </c>
      <c r="H99">
        <f t="shared" si="42"/>
        <v>0.29548112031879631</v>
      </c>
      <c r="I99" s="52">
        <f t="shared" si="43"/>
        <v>0.21811593826191378</v>
      </c>
      <c r="J99">
        <v>715.14</v>
      </c>
      <c r="K99">
        <v>2299.1959999999999</v>
      </c>
      <c r="L99">
        <v>32.299999999999997</v>
      </c>
      <c r="M99">
        <v>30.053999999999998</v>
      </c>
      <c r="N99" s="52">
        <v>354.41</v>
      </c>
      <c r="O99">
        <v>169.785</v>
      </c>
      <c r="P99" s="52">
        <v>183.22499999999999</v>
      </c>
      <c r="Q99">
        <f t="shared" si="44"/>
        <v>545.35500000000002</v>
      </c>
      <c r="R99">
        <f t="shared" si="45"/>
        <v>2115.971</v>
      </c>
      <c r="S99" s="1">
        <f t="shared" si="46"/>
        <v>962.11900000000003</v>
      </c>
      <c r="T99" s="1">
        <f t="shared" si="62"/>
        <v>2115.971</v>
      </c>
      <c r="U99">
        <f t="shared" si="47"/>
        <v>0.13085959495668023</v>
      </c>
      <c r="V99" s="52">
        <f t="shared" si="48"/>
        <v>0.28779715191164668</v>
      </c>
      <c r="W99" s="1">
        <f t="shared" si="49"/>
        <v>677.83100000000002</v>
      </c>
      <c r="X99" s="1">
        <f t="shared" si="50"/>
        <v>1654.444</v>
      </c>
      <c r="Y99">
        <f t="shared" si="51"/>
        <v>9.2193055234416441E-2</v>
      </c>
      <c r="Z99">
        <f t="shared" si="52"/>
        <v>0.22502400609333134</v>
      </c>
      <c r="AA99" s="52">
        <f t="shared" si="92"/>
        <v>0.29063082183704753</v>
      </c>
      <c r="AB99">
        <v>309.53800000000001</v>
      </c>
      <c r="AD99">
        <f t="shared" si="53"/>
        <v>82.541834115637059</v>
      </c>
      <c r="AG99">
        <f t="shared" si="54"/>
        <v>1.6235869754970822E-2</v>
      </c>
      <c r="AH99">
        <f t="shared" si="55"/>
        <v>1.1226668405211575E-2</v>
      </c>
      <c r="AI99">
        <f t="shared" si="74"/>
        <v>1.1226668405211575E-2</v>
      </c>
      <c r="AJ99">
        <f t="shared" si="75"/>
        <v>0.68024650640110795</v>
      </c>
      <c r="AP99" s="52">
        <v>1.2268129999999999</v>
      </c>
      <c r="AU99">
        <v>254561.03</v>
      </c>
      <c r="AV99">
        <v>1989793</v>
      </c>
      <c r="AW99">
        <v>422351</v>
      </c>
      <c r="AX99" s="52">
        <v>99.05</v>
      </c>
      <c r="AY99" s="48">
        <f t="shared" si="63"/>
        <v>426.40181726400806</v>
      </c>
      <c r="AZ99" s="48">
        <f t="shared" si="64"/>
        <v>257.00255426552246</v>
      </c>
      <c r="BA99" s="48">
        <f t="shared" si="65"/>
        <v>2008.8773346794546</v>
      </c>
      <c r="BD99">
        <f t="shared" si="76"/>
        <v>16003.647468941215</v>
      </c>
      <c r="BE99">
        <v>651.29999999999995</v>
      </c>
      <c r="BF99" s="48">
        <f t="shared" si="93"/>
        <v>186.29254614277485</v>
      </c>
      <c r="BG99" s="52">
        <v>859.06</v>
      </c>
      <c r="BL99">
        <v>10030</v>
      </c>
      <c r="BM99">
        <v>222500</v>
      </c>
      <c r="BN99">
        <v>18630.580000000002</v>
      </c>
      <c r="BO99">
        <v>3107</v>
      </c>
      <c r="BP99" s="52">
        <v>0.64459999999999995</v>
      </c>
      <c r="BQ99" s="48">
        <f t="shared" si="67"/>
        <v>33.722587651256596</v>
      </c>
      <c r="BR99" s="48">
        <f t="shared" si="68"/>
        <v>15.560037232392181</v>
      </c>
      <c r="BS99" s="48">
        <f t="shared" si="69"/>
        <v>345.17530251318647</v>
      </c>
      <c r="BU99">
        <v>171628</v>
      </c>
      <c r="BV99">
        <v>277343</v>
      </c>
      <c r="BW99">
        <v>29030</v>
      </c>
      <c r="BX99" s="52">
        <v>1.3709</v>
      </c>
      <c r="BY99" s="48">
        <f t="shared" si="94"/>
        <v>21.17586986651105</v>
      </c>
      <c r="BZ99" s="48">
        <f t="shared" si="95"/>
        <v>125.19366839302648</v>
      </c>
      <c r="CA99" s="48">
        <f t="shared" si="96"/>
        <v>202.30724341673354</v>
      </c>
      <c r="CC99">
        <v>19266.63</v>
      </c>
      <c r="CD99">
        <v>0</v>
      </c>
      <c r="CE99">
        <v>72045</v>
      </c>
      <c r="CF99">
        <v>22.64</v>
      </c>
      <c r="CG99" s="52">
        <v>0.7389</v>
      </c>
      <c r="CH99" s="48">
        <f t="shared" si="71"/>
        <v>16.728695999999999</v>
      </c>
      <c r="CI99" s="48">
        <f t="shared" si="72"/>
        <v>14.236112907000001</v>
      </c>
      <c r="CJ99" s="48">
        <f t="shared" si="73"/>
        <v>53.234050499999995</v>
      </c>
      <c r="CN99">
        <f t="shared" si="77"/>
        <v>29.870258064516129</v>
      </c>
      <c r="CO99">
        <v>48.15</v>
      </c>
      <c r="CP99" s="52">
        <v>6.8442999999999996</v>
      </c>
      <c r="CQ99" s="48">
        <f t="shared" si="78"/>
        <v>4.3642531836003871</v>
      </c>
      <c r="CW99">
        <f t="shared" si="79"/>
        <v>187.47935610302338</v>
      </c>
      <c r="CX99">
        <v>198.09</v>
      </c>
      <c r="CY99" s="52">
        <v>7.6702000000000004</v>
      </c>
      <c r="CZ99" s="48">
        <f t="shared" si="80"/>
        <v>24.442564222969853</v>
      </c>
      <c r="DH99">
        <v>30.12</v>
      </c>
      <c r="DI99" s="52">
        <v>1.3113999999999999</v>
      </c>
      <c r="DJ99" s="48">
        <f t="shared" si="81"/>
        <v>22.967820649687358</v>
      </c>
      <c r="DN99">
        <v>11459.8</v>
      </c>
      <c r="DO99">
        <v>92379.72</v>
      </c>
      <c r="DP99">
        <v>93358.5</v>
      </c>
      <c r="DQ99">
        <v>223948.5</v>
      </c>
      <c r="DR99">
        <f t="shared" si="66"/>
        <v>409686.72</v>
      </c>
      <c r="DS99">
        <v>112457.46</v>
      </c>
      <c r="DT99" s="52">
        <v>0.64587000000000006</v>
      </c>
      <c r="DU99" s="48">
        <f t="shared" si="70"/>
        <v>137.96427387497999</v>
      </c>
      <c r="DV99" s="48">
        <f t="shared" si="56"/>
        <v>14.059031617399999</v>
      </c>
      <c r="DW99" s="48">
        <f t="shared" si="57"/>
        <v>502.60899402335997</v>
      </c>
      <c r="DZ99" s="48">
        <f t="shared" si="82"/>
        <v>3112.2029251327349</v>
      </c>
      <c r="EA99" s="52">
        <f t="shared" si="58"/>
        <v>2511.4863287028147</v>
      </c>
      <c r="EB99" s="1">
        <f t="shared" si="83"/>
        <v>5083.9182231285031</v>
      </c>
      <c r="EC99">
        <f t="shared" si="84"/>
        <v>0.69147317480631953</v>
      </c>
      <c r="EF99" s="48">
        <f t="shared" si="85"/>
        <v>874.06042885578813</v>
      </c>
      <c r="EG99" s="52">
        <f t="shared" si="86"/>
        <v>1253.0073093250101</v>
      </c>
      <c r="EH99">
        <f t="shared" si="87"/>
        <v>654.53427177846584</v>
      </c>
      <c r="EI99" s="52">
        <f t="shared" si="88"/>
        <v>426.05140441534115</v>
      </c>
      <c r="EJ99" s="1">
        <f t="shared" si="89"/>
        <v>1907.5415811034759</v>
      </c>
      <c r="EK99" s="52">
        <f t="shared" si="90"/>
        <v>0.25944827891999456</v>
      </c>
      <c r="EL99">
        <f t="shared" si="91"/>
        <v>0.39524862169081881</v>
      </c>
      <c r="EN99">
        <v>7352.3</v>
      </c>
    </row>
    <row r="100" spans="1:151" x14ac:dyDescent="0.25">
      <c r="A100" t="s">
        <v>388</v>
      </c>
      <c r="B100">
        <v>163.41999999999999</v>
      </c>
      <c r="C100">
        <v>469.63299999999998</v>
      </c>
      <c r="D100">
        <v>125.093</v>
      </c>
      <c r="E100">
        <f t="shared" si="59"/>
        <v>0.61433715262769006</v>
      </c>
      <c r="F100" s="1">
        <f t="shared" si="60"/>
        <v>288.51299999999998</v>
      </c>
      <c r="G100" s="1">
        <f t="shared" si="61"/>
        <v>469.63299999999998</v>
      </c>
      <c r="H100">
        <f t="shared" si="42"/>
        <v>0.29537908687439535</v>
      </c>
      <c r="I100" s="52">
        <f t="shared" si="43"/>
        <v>0.21964095716694298</v>
      </c>
      <c r="J100">
        <v>723.32</v>
      </c>
      <c r="K100">
        <v>2325.326</v>
      </c>
      <c r="L100">
        <v>34.31</v>
      </c>
      <c r="M100">
        <v>30.789000000000001</v>
      </c>
      <c r="N100" s="52">
        <v>365.714</v>
      </c>
      <c r="O100">
        <v>177.37799999999999</v>
      </c>
      <c r="P100" s="52">
        <v>187.14099999999999</v>
      </c>
      <c r="Q100">
        <f t="shared" si="44"/>
        <v>545.94200000000001</v>
      </c>
      <c r="R100">
        <f t="shared" si="45"/>
        <v>2138.1849999999999</v>
      </c>
      <c r="S100" s="1">
        <f t="shared" si="46"/>
        <v>976.75499999999988</v>
      </c>
      <c r="T100" s="1">
        <f t="shared" si="62"/>
        <v>2138.1849999999999</v>
      </c>
      <c r="U100">
        <f t="shared" si="47"/>
        <v>0.13063985448125509</v>
      </c>
      <c r="V100" s="52">
        <f t="shared" si="48"/>
        <v>0.28597977717442186</v>
      </c>
      <c r="W100" s="1">
        <f t="shared" si="49"/>
        <v>688.24199999999996</v>
      </c>
      <c r="X100" s="1">
        <f t="shared" si="50"/>
        <v>1668.5519999999999</v>
      </c>
      <c r="Y100">
        <f t="shared" si="51"/>
        <v>9.2051573555178082E-2</v>
      </c>
      <c r="Z100">
        <f t="shared" si="52"/>
        <v>0.22316690518544277</v>
      </c>
      <c r="AA100" s="52">
        <f t="shared" si="92"/>
        <v>0.29202467419723571</v>
      </c>
      <c r="AB100">
        <v>321.40699999999998</v>
      </c>
      <c r="AD100">
        <f t="shared" si="53"/>
        <v>85.706838183371858</v>
      </c>
      <c r="AG100">
        <f t="shared" si="54"/>
        <v>1.6306636411428151E-2</v>
      </c>
      <c r="AH100">
        <f t="shared" si="55"/>
        <v>1.146319073700588E-2</v>
      </c>
      <c r="AI100">
        <f t="shared" si="74"/>
        <v>1.146319073700588E-2</v>
      </c>
      <c r="AJ100">
        <f t="shared" si="75"/>
        <v>0.69151383332738992</v>
      </c>
      <c r="AP100" s="52">
        <v>1.2401530000000001</v>
      </c>
      <c r="AU100">
        <v>262835.44</v>
      </c>
      <c r="AV100">
        <v>2042041</v>
      </c>
      <c r="AW100">
        <v>431004</v>
      </c>
      <c r="AX100" s="52">
        <v>98.83</v>
      </c>
      <c r="AY100" s="48">
        <f t="shared" si="63"/>
        <v>436.10644541131234</v>
      </c>
      <c r="AZ100" s="48">
        <f t="shared" si="64"/>
        <v>265.94702013558634</v>
      </c>
      <c r="BA100" s="48">
        <f t="shared" si="65"/>
        <v>2066.2157239704543</v>
      </c>
      <c r="BD100">
        <f t="shared" si="76"/>
        <v>17042.0539514185</v>
      </c>
      <c r="BE100">
        <v>693.56</v>
      </c>
      <c r="BF100" s="48">
        <f t="shared" si="93"/>
        <v>200.26856669430407</v>
      </c>
      <c r="BG100" s="52">
        <v>850.96</v>
      </c>
      <c r="BL100">
        <v>8500</v>
      </c>
      <c r="BM100">
        <v>229975</v>
      </c>
      <c r="BN100">
        <v>18987.12</v>
      </c>
      <c r="BO100">
        <v>3291</v>
      </c>
      <c r="BP100" s="52">
        <v>0.63129999999999997</v>
      </c>
      <c r="BQ100" s="48">
        <f t="shared" si="67"/>
        <v>35.289276096942814</v>
      </c>
      <c r="BR100" s="48">
        <f t="shared" si="68"/>
        <v>13.464280057025187</v>
      </c>
      <c r="BS100" s="48">
        <f t="shared" si="69"/>
        <v>364.28797718992558</v>
      </c>
      <c r="BU100">
        <v>165199</v>
      </c>
      <c r="BV100">
        <v>288166</v>
      </c>
      <c r="BW100">
        <v>29211</v>
      </c>
      <c r="BX100" s="52">
        <v>1.3678999999999999</v>
      </c>
      <c r="BY100" s="48">
        <f t="shared" si="94"/>
        <v>21.354631186490241</v>
      </c>
      <c r="BZ100" s="48">
        <f t="shared" si="95"/>
        <v>120.7683310183493</v>
      </c>
      <c r="CA100" s="48">
        <f t="shared" si="96"/>
        <v>210.66306016521676</v>
      </c>
      <c r="CC100">
        <v>18984.97</v>
      </c>
      <c r="CD100">
        <v>0</v>
      </c>
      <c r="CE100">
        <v>78556</v>
      </c>
      <c r="CF100">
        <v>23.13</v>
      </c>
      <c r="CG100" s="52">
        <v>0.75539999999999996</v>
      </c>
      <c r="CH100" s="48">
        <f t="shared" si="71"/>
        <v>17.472401999999999</v>
      </c>
      <c r="CI100" s="48">
        <f t="shared" si="72"/>
        <v>14.341246338000001</v>
      </c>
      <c r="CJ100" s="48">
        <f t="shared" si="73"/>
        <v>59.341202399999993</v>
      </c>
      <c r="CN100">
        <f t="shared" si="77"/>
        <v>27.351602867383516</v>
      </c>
      <c r="CO100">
        <v>44.09</v>
      </c>
      <c r="CP100" s="52">
        <v>6.7344999999999997</v>
      </c>
      <c r="CQ100" s="48">
        <f t="shared" si="78"/>
        <v>4.0614155271190908</v>
      </c>
      <c r="CW100">
        <f t="shared" si="79"/>
        <v>189.84544419559521</v>
      </c>
      <c r="CX100">
        <v>200.59</v>
      </c>
      <c r="CY100" s="52">
        <v>7.3838999999999997</v>
      </c>
      <c r="CZ100" s="48">
        <f t="shared" si="80"/>
        <v>25.710727961591463</v>
      </c>
      <c r="DH100">
        <v>29.84</v>
      </c>
      <c r="DI100" s="52">
        <v>1.2959000000000001</v>
      </c>
      <c r="DJ100" s="48">
        <f t="shared" si="81"/>
        <v>23.026468091673738</v>
      </c>
      <c r="DN100">
        <v>10484.700000000001</v>
      </c>
      <c r="DO100">
        <v>92428.36</v>
      </c>
      <c r="DP100">
        <v>97468.6</v>
      </c>
      <c r="DQ100">
        <v>226991.9</v>
      </c>
      <c r="DR100">
        <f t="shared" si="66"/>
        <v>416888.86</v>
      </c>
      <c r="DS100">
        <v>112960.01</v>
      </c>
      <c r="DT100" s="52">
        <v>0.64566100000000004</v>
      </c>
      <c r="DU100" s="48">
        <f t="shared" si="70"/>
        <v>140.08769528152999</v>
      </c>
      <c r="DV100" s="48">
        <f t="shared" si="56"/>
        <v>13.002632159100001</v>
      </c>
      <c r="DW100" s="48">
        <f t="shared" si="57"/>
        <v>517.00597039557999</v>
      </c>
      <c r="DZ100" s="48">
        <f t="shared" si="82"/>
        <v>3217.5139341211766</v>
      </c>
      <c r="EA100" s="52">
        <f t="shared" si="58"/>
        <v>2583.2216943660342</v>
      </c>
      <c r="EB100" s="1">
        <f t="shared" si="83"/>
        <v>5255.9483158222674</v>
      </c>
      <c r="EC100">
        <f t="shared" si="84"/>
        <v>0.70297702406439577</v>
      </c>
      <c r="EF100" s="48">
        <f t="shared" si="85"/>
        <v>903.37762825096365</v>
      </c>
      <c r="EG100" s="52">
        <f t="shared" si="86"/>
        <v>1295.0349128159748</v>
      </c>
      <c r="EH100">
        <f t="shared" si="87"/>
        <v>656.79583776737218</v>
      </c>
      <c r="EI100" s="52">
        <f t="shared" si="88"/>
        <v>427.52350970806083</v>
      </c>
      <c r="EJ100" s="1">
        <f t="shared" si="89"/>
        <v>1951.830750583347</v>
      </c>
      <c r="EK100" s="52">
        <f t="shared" si="90"/>
        <v>0.26105511129018777</v>
      </c>
      <c r="EL100">
        <f t="shared" si="91"/>
        <v>0.39128668811187861</v>
      </c>
      <c r="EN100">
        <v>7476.7</v>
      </c>
    </row>
    <row r="101" spans="1:151" x14ac:dyDescent="0.25">
      <c r="A101" t="s">
        <v>389</v>
      </c>
      <c r="B101">
        <v>166.17</v>
      </c>
      <c r="C101">
        <v>500.43</v>
      </c>
      <c r="D101">
        <v>130.41999999999999</v>
      </c>
      <c r="E101">
        <f t="shared" si="59"/>
        <v>0.59267030353895644</v>
      </c>
      <c r="F101" s="1">
        <f t="shared" si="60"/>
        <v>296.58999999999997</v>
      </c>
      <c r="G101" s="1">
        <f t="shared" si="61"/>
        <v>500.43</v>
      </c>
      <c r="H101">
        <f t="shared" ref="H101:H132" si="97">F101/S101</f>
        <v>0.29930650584706797</v>
      </c>
      <c r="I101" s="52">
        <f t="shared" ref="I101:I132" si="98">G101/T101</f>
        <v>0.22854306138917904</v>
      </c>
      <c r="J101">
        <v>734.61</v>
      </c>
      <c r="K101">
        <v>2376.1729999999998</v>
      </c>
      <c r="L101">
        <v>33.159999999999997</v>
      </c>
      <c r="M101">
        <v>30.009</v>
      </c>
      <c r="N101" s="52">
        <v>370.33199999999999</v>
      </c>
      <c r="O101">
        <v>177.18700000000001</v>
      </c>
      <c r="P101" s="52">
        <v>186.52</v>
      </c>
      <c r="Q101">
        <f t="shared" ref="Q101:Q132" si="99">J101-O101</f>
        <v>557.423</v>
      </c>
      <c r="R101">
        <f t="shared" ref="R101:R132" si="100">K101-P101</f>
        <v>2189.6529999999998</v>
      </c>
      <c r="S101" s="1">
        <f t="shared" ref="S101:S132" si="101">Q101+N101+M101+L101</f>
        <v>990.92399999999998</v>
      </c>
      <c r="T101" s="1">
        <f t="shared" si="62"/>
        <v>2189.6529999999998</v>
      </c>
      <c r="U101">
        <f t="shared" ref="U101:U132" si="102">S101/EN101</f>
        <v>0.13132996699932409</v>
      </c>
      <c r="V101" s="52">
        <f t="shared" ref="V101:V132" si="103">T101/EN101</f>
        <v>0.29020091977787493</v>
      </c>
      <c r="W101" s="1">
        <f t="shared" ref="W101:W132" si="104">S101-F101</f>
        <v>694.33400000000006</v>
      </c>
      <c r="X101" s="1">
        <f t="shared" ref="X101:X132" si="105">T101-G101</f>
        <v>1689.2229999999997</v>
      </c>
      <c r="Y101">
        <f t="shared" ref="Y101:Y132" si="106">W101/EN101</f>
        <v>9.2022053463745646E-2</v>
      </c>
      <c r="Z101">
        <f t="shared" ref="Z101:Z132" si="107">X101/EN101</f>
        <v>0.22387751315388382</v>
      </c>
      <c r="AA101" s="52">
        <f t="shared" si="92"/>
        <v>0.29130161351291373</v>
      </c>
      <c r="AB101">
        <v>325.26600000000002</v>
      </c>
      <c r="AD101">
        <f t="shared" si="53"/>
        <v>86.735884497078885</v>
      </c>
      <c r="AG101">
        <f t="shared" ref="AG101:AG132" si="108">AD101/EB101</f>
        <v>1.5362267728835564E-2</v>
      </c>
      <c r="AH101">
        <f t="shared" ref="AH101:AH132" si="109">AD101/EN101</f>
        <v>1.1495352669486817E-2</v>
      </c>
      <c r="AI101">
        <f t="shared" si="74"/>
        <v>1.1495352669486817E-2</v>
      </c>
      <c r="AJ101">
        <f t="shared" si="75"/>
        <v>0.73678952768770167</v>
      </c>
      <c r="AP101" s="52">
        <v>1.2721899999999999</v>
      </c>
      <c r="AU101">
        <v>240350.16</v>
      </c>
      <c r="AV101">
        <v>2093643</v>
      </c>
      <c r="AW101">
        <v>435148</v>
      </c>
      <c r="AX101" s="52">
        <v>96.26</v>
      </c>
      <c r="AY101" s="48">
        <f t="shared" si="63"/>
        <v>452.05485144400581</v>
      </c>
      <c r="AZ101" s="48">
        <f t="shared" si="64"/>
        <v>249.68851028464573</v>
      </c>
      <c r="BA101" s="48">
        <f t="shared" si="65"/>
        <v>2174.9875337627259</v>
      </c>
      <c r="BD101">
        <f t="shared" si="76"/>
        <v>17614.33239384387</v>
      </c>
      <c r="BE101">
        <v>716.85</v>
      </c>
      <c r="BF101" s="48">
        <f t="shared" si="93"/>
        <v>208.83175920713089</v>
      </c>
      <c r="BG101" s="52">
        <v>843.47</v>
      </c>
      <c r="BL101">
        <v>10849</v>
      </c>
      <c r="BM101">
        <v>234890</v>
      </c>
      <c r="BN101">
        <v>18976.55</v>
      </c>
      <c r="BO101">
        <v>3214</v>
      </c>
      <c r="BP101" s="52">
        <v>0.6321</v>
      </c>
      <c r="BQ101" s="48">
        <f t="shared" si="67"/>
        <v>35.106074988134786</v>
      </c>
      <c r="BR101" s="48">
        <f t="shared" si="68"/>
        <v>17.163423508938461</v>
      </c>
      <c r="BS101" s="48">
        <f t="shared" si="69"/>
        <v>371.60259452618254</v>
      </c>
      <c r="BU101">
        <v>173496</v>
      </c>
      <c r="BV101">
        <v>285768</v>
      </c>
      <c r="BW101">
        <v>29458</v>
      </c>
      <c r="BX101" s="52">
        <v>1.4064000000000001</v>
      </c>
      <c r="BY101" s="48">
        <f t="shared" si="94"/>
        <v>20.945676905574512</v>
      </c>
      <c r="BZ101" s="48">
        <f t="shared" si="95"/>
        <v>123.3617747440273</v>
      </c>
      <c r="CA101" s="48">
        <f t="shared" si="96"/>
        <v>203.19112627986348</v>
      </c>
      <c r="CC101">
        <v>14701.78</v>
      </c>
      <c r="CD101">
        <v>0</v>
      </c>
      <c r="CE101">
        <v>85360</v>
      </c>
      <c r="CF101">
        <v>23.5</v>
      </c>
      <c r="CG101" s="52">
        <v>0.74870000000000003</v>
      </c>
      <c r="CH101" s="48">
        <f>CF101*CG101</f>
        <v>17.594450000000002</v>
      </c>
      <c r="CI101" s="48">
        <f t="shared" si="72"/>
        <v>11.007222686</v>
      </c>
      <c r="CJ101" s="48">
        <f t="shared" si="73"/>
        <v>63.909031999999996</v>
      </c>
      <c r="CN101">
        <f t="shared" ref="CN101:CN120" si="110">CN102*CO101/CO102</f>
        <v>29.535264516129033</v>
      </c>
      <c r="CO101">
        <v>47.61</v>
      </c>
      <c r="CP101" s="52">
        <v>6.5216000000000003</v>
      </c>
      <c r="CQ101" s="48">
        <f t="shared" si="78"/>
        <v>4.5288371743328373</v>
      </c>
      <c r="CW101">
        <f t="shared" si="79"/>
        <v>178.64911534154518</v>
      </c>
      <c r="CX101">
        <v>188.76</v>
      </c>
      <c r="CY101" s="52">
        <v>7.3788999999999998</v>
      </c>
      <c r="CZ101" s="48">
        <f t="shared" si="80"/>
        <v>24.210805857451</v>
      </c>
      <c r="DH101">
        <v>30</v>
      </c>
      <c r="DI101" s="52">
        <v>1.2427999999999999</v>
      </c>
      <c r="DJ101" s="48">
        <f t="shared" si="81"/>
        <v>24.13904087544255</v>
      </c>
      <c r="DN101">
        <v>7437</v>
      </c>
      <c r="DO101">
        <v>88909.93</v>
      </c>
      <c r="DP101">
        <v>132870.79999999999</v>
      </c>
      <c r="DQ101">
        <v>283348.90000000002</v>
      </c>
      <c r="DR101">
        <f t="shared" si="66"/>
        <v>505129.63</v>
      </c>
      <c r="DS101">
        <v>113367.65</v>
      </c>
      <c r="DT101" s="52">
        <v>0.72270000000000001</v>
      </c>
      <c r="DU101" s="48">
        <f t="shared" si="70"/>
        <v>144.22519065349996</v>
      </c>
      <c r="DV101" s="48">
        <f t="shared" ref="DV101:DV132" si="111">DN101*AP101/1000</f>
        <v>9.4612770299999998</v>
      </c>
      <c r="DW101" s="48">
        <f t="shared" ref="DW101:DW132" si="112">DR101*AP101/1000</f>
        <v>642.62086398969996</v>
      </c>
      <c r="DZ101" s="48">
        <f t="shared" si="82"/>
        <v>3456.311150558472</v>
      </c>
      <c r="EA101" s="52">
        <f t="shared" ref="EA101:EA132" si="113">DW101+BA101</f>
        <v>2817.6083977524258</v>
      </c>
      <c r="EB101" s="1">
        <f t="shared" si="83"/>
        <v>5646.0339077590943</v>
      </c>
      <c r="EC101">
        <f t="shared" si="84"/>
        <v>0.74828488035718843</v>
      </c>
      <c r="EF101" s="48">
        <f t="shared" si="85"/>
        <v>931.63668710557249</v>
      </c>
      <c r="EG101" s="52">
        <f t="shared" si="86"/>
        <v>1335.5456213785662</v>
      </c>
      <c r="EH101">
        <f t="shared" si="87"/>
        <v>630.92288237031994</v>
      </c>
      <c r="EI101" s="52">
        <f t="shared" si="88"/>
        <v>410.68220825361152</v>
      </c>
      <c r="EJ101" s="1">
        <f t="shared" si="89"/>
        <v>1966.4685037488862</v>
      </c>
      <c r="EK101" s="52">
        <f t="shared" si="90"/>
        <v>0.26062164575946434</v>
      </c>
      <c r="EL101">
        <f t="shared" si="91"/>
        <v>0.36818869153239075</v>
      </c>
      <c r="EN101">
        <v>7545.3</v>
      </c>
    </row>
    <row r="102" spans="1:151" x14ac:dyDescent="0.25">
      <c r="A102" t="s">
        <v>390</v>
      </c>
      <c r="B102">
        <v>185.12</v>
      </c>
      <c r="C102">
        <v>542.04700000000003</v>
      </c>
      <c r="D102">
        <v>131.55600000000001</v>
      </c>
      <c r="E102">
        <f t="shared" si="59"/>
        <v>0.58422240137847825</v>
      </c>
      <c r="F102" s="1">
        <f t="shared" si="60"/>
        <v>316.67600000000004</v>
      </c>
      <c r="G102" s="1">
        <f t="shared" si="61"/>
        <v>542.04700000000003</v>
      </c>
      <c r="H102">
        <f t="shared" si="97"/>
        <v>0.31152677395332556</v>
      </c>
      <c r="I102" s="52">
        <f t="shared" si="98"/>
        <v>0.24430650686860919</v>
      </c>
      <c r="J102">
        <v>762.38</v>
      </c>
      <c r="K102">
        <v>2409.393</v>
      </c>
      <c r="L102">
        <v>34.29</v>
      </c>
      <c r="M102">
        <v>24.946000000000002</v>
      </c>
      <c r="N102" s="52">
        <v>376.87799999999999</v>
      </c>
      <c r="O102">
        <v>181.965</v>
      </c>
      <c r="P102" s="52">
        <v>190.67599999999999</v>
      </c>
      <c r="Q102">
        <f t="shared" si="99"/>
        <v>580.41499999999996</v>
      </c>
      <c r="R102">
        <f t="shared" si="100"/>
        <v>2218.7170000000001</v>
      </c>
      <c r="S102" s="1">
        <f t="shared" si="101"/>
        <v>1016.5289999999999</v>
      </c>
      <c r="T102" s="1">
        <f t="shared" si="62"/>
        <v>2218.7170000000001</v>
      </c>
      <c r="U102">
        <f t="shared" si="102"/>
        <v>0.13366763534037265</v>
      </c>
      <c r="V102" s="52">
        <f t="shared" si="103"/>
        <v>0.29174834646083447</v>
      </c>
      <c r="W102" s="1">
        <f t="shared" si="104"/>
        <v>699.85299999999984</v>
      </c>
      <c r="X102" s="1">
        <f t="shared" si="105"/>
        <v>1676.67</v>
      </c>
      <c r="Y102">
        <f t="shared" si="106"/>
        <v>9.2026588120816821E-2</v>
      </c>
      <c r="Z102">
        <f t="shared" si="107"/>
        <v>0.22047232705229525</v>
      </c>
      <c r="AA102" s="52">
        <f t="shared" si="92"/>
        <v>0.29448610427923477</v>
      </c>
      <c r="AB102">
        <v>340.35500000000002</v>
      </c>
      <c r="AD102">
        <f t="shared" si="53"/>
        <v>90.759538248704999</v>
      </c>
      <c r="AG102">
        <f t="shared" si="108"/>
        <v>1.4401954411877631E-2</v>
      </c>
      <c r="AH102">
        <f t="shared" si="109"/>
        <v>1.1934349991282595E-2</v>
      </c>
      <c r="AI102">
        <f t="shared" si="74"/>
        <v>1.1934349991282595E-2</v>
      </c>
      <c r="AJ102">
        <f t="shared" si="75"/>
        <v>0.81672748644947535</v>
      </c>
      <c r="AP102" s="52">
        <v>1.3315030000000001</v>
      </c>
      <c r="AU102">
        <v>261817.96</v>
      </c>
      <c r="AV102">
        <v>2122541</v>
      </c>
      <c r="AW102">
        <v>430918</v>
      </c>
      <c r="AX102" s="52">
        <v>84.43</v>
      </c>
      <c r="AY102" s="48">
        <f t="shared" si="63"/>
        <v>510.38493426507165</v>
      </c>
      <c r="AZ102" s="48">
        <f t="shared" si="64"/>
        <v>310.10062773895527</v>
      </c>
      <c r="BA102" s="48">
        <f t="shared" si="65"/>
        <v>2513.9654151367995</v>
      </c>
      <c r="BD102">
        <f t="shared" si="76"/>
        <v>18106.260878917114</v>
      </c>
      <c r="BE102">
        <v>736.87</v>
      </c>
      <c r="BF102" s="48">
        <f t="shared" si="93"/>
        <v>216.91938275928015</v>
      </c>
      <c r="BG102" s="52">
        <v>834.7</v>
      </c>
      <c r="BL102">
        <v>17793</v>
      </c>
      <c r="BM102">
        <v>243252</v>
      </c>
      <c r="BN102">
        <v>19425.53</v>
      </c>
      <c r="BO102">
        <v>2728</v>
      </c>
      <c r="BP102" s="52">
        <v>0.62649999999999995</v>
      </c>
      <c r="BQ102" s="48">
        <f t="shared" si="67"/>
        <v>35.360782122905029</v>
      </c>
      <c r="BR102" s="48">
        <f t="shared" si="68"/>
        <v>28.400638467677577</v>
      </c>
      <c r="BS102" s="48">
        <f t="shared" si="69"/>
        <v>388.2713487629689</v>
      </c>
      <c r="BU102">
        <v>173465</v>
      </c>
      <c r="BV102">
        <v>296529</v>
      </c>
      <c r="BW102">
        <v>29402</v>
      </c>
      <c r="BX102" s="52">
        <v>1.3711</v>
      </c>
      <c r="BY102" s="48">
        <f t="shared" si="94"/>
        <v>21.444095981328861</v>
      </c>
      <c r="BZ102" s="48">
        <f t="shared" si="95"/>
        <v>126.51520676828824</v>
      </c>
      <c r="CA102" s="48">
        <f t="shared" si="96"/>
        <v>216.27087739770988</v>
      </c>
      <c r="CC102">
        <v>16251.68</v>
      </c>
      <c r="CD102">
        <v>0</v>
      </c>
      <c r="CE102">
        <v>91979</v>
      </c>
      <c r="CF102">
        <v>23.48</v>
      </c>
      <c r="CG102" s="52">
        <v>0.72770000000000001</v>
      </c>
      <c r="CH102" s="48">
        <f t="shared" ref="CH102:CH165" si="114">CF102*CG102</f>
        <v>17.086396000000001</v>
      </c>
      <c r="CI102" s="48">
        <f t="shared" si="72"/>
        <v>11.826347536000002</v>
      </c>
      <c r="CJ102" s="48">
        <f t="shared" si="73"/>
        <v>66.933118300000004</v>
      </c>
      <c r="CN102">
        <f t="shared" si="110"/>
        <v>29.498043010752689</v>
      </c>
      <c r="CO102">
        <v>47.55</v>
      </c>
      <c r="CP102" s="52">
        <v>6.2366000000000001</v>
      </c>
      <c r="CQ102" s="48">
        <f t="shared" si="78"/>
        <v>4.7298276321637891</v>
      </c>
      <c r="CW102">
        <f t="shared" si="79"/>
        <v>188.28382605449778</v>
      </c>
      <c r="CX102">
        <v>198.94</v>
      </c>
      <c r="CY102" s="52">
        <v>7.3041999999999998</v>
      </c>
      <c r="CZ102" s="48">
        <f t="shared" si="80"/>
        <v>25.777474063483719</v>
      </c>
      <c r="DH102">
        <v>30.09</v>
      </c>
      <c r="DI102" s="52">
        <v>1.1527000000000001</v>
      </c>
      <c r="DJ102" s="48">
        <f t="shared" si="81"/>
        <v>26.103929903704344</v>
      </c>
      <c r="DN102">
        <v>5835.1</v>
      </c>
      <c r="DO102">
        <v>86873.57</v>
      </c>
      <c r="DP102">
        <v>132039.4</v>
      </c>
      <c r="DQ102">
        <v>286052.90000000002</v>
      </c>
      <c r="DR102">
        <f t="shared" si="66"/>
        <v>504965.87000000005</v>
      </c>
      <c r="DS102">
        <v>114847.67</v>
      </c>
      <c r="DT102" s="52">
        <v>0.72270000000000001</v>
      </c>
      <c r="DU102" s="48">
        <f t="shared" si="70"/>
        <v>152.92001714801</v>
      </c>
      <c r="DV102" s="48">
        <f t="shared" si="111"/>
        <v>7.7694531553000017</v>
      </c>
      <c r="DW102" s="48">
        <f t="shared" si="112"/>
        <v>672.36357080261018</v>
      </c>
      <c r="DZ102" s="48">
        <f t="shared" si="82"/>
        <v>3857.8043304000885</v>
      </c>
      <c r="EA102" s="52">
        <f t="shared" si="113"/>
        <v>3186.3289859394099</v>
      </c>
      <c r="EB102" s="1">
        <f t="shared" si="83"/>
        <v>6301.89039994832</v>
      </c>
      <c r="EC102">
        <f t="shared" si="84"/>
        <v>0.82866183644075797</v>
      </c>
      <c r="EF102" s="48">
        <f t="shared" si="85"/>
        <v>1010.7268398759475</v>
      </c>
      <c r="EG102" s="52">
        <f t="shared" si="86"/>
        <v>1448.9251272402396</v>
      </c>
      <c r="EH102">
        <f t="shared" si="87"/>
        <v>744.50016676815153</v>
      </c>
      <c r="EI102" s="52">
        <f t="shared" si="88"/>
        <v>484.61227366622114</v>
      </c>
      <c r="EJ102" s="1">
        <f t="shared" si="89"/>
        <v>2193.4252940083911</v>
      </c>
      <c r="EK102" s="52">
        <f t="shared" si="90"/>
        <v>0.28842263461825812</v>
      </c>
      <c r="EL102">
        <f t="shared" si="91"/>
        <v>0.36676274888594768</v>
      </c>
      <c r="EN102">
        <v>7604.9</v>
      </c>
    </row>
    <row r="103" spans="1:151" x14ac:dyDescent="0.25">
      <c r="A103" t="s">
        <v>391</v>
      </c>
      <c r="B103">
        <v>195.53</v>
      </c>
      <c r="C103">
        <v>586.94299999999998</v>
      </c>
      <c r="D103">
        <v>132.589</v>
      </c>
      <c r="E103">
        <f t="shared" si="59"/>
        <v>0.55903043396036756</v>
      </c>
      <c r="F103" s="1">
        <f t="shared" si="60"/>
        <v>328.11900000000003</v>
      </c>
      <c r="G103" s="1">
        <f t="shared" si="61"/>
        <v>586.94299999999998</v>
      </c>
      <c r="H103">
        <f t="shared" si="97"/>
        <v>0.32137242860626863</v>
      </c>
      <c r="I103" s="52">
        <f t="shared" si="98"/>
        <v>0.26067876327669942</v>
      </c>
      <c r="J103">
        <v>764.09</v>
      </c>
      <c r="K103">
        <v>2442.1709999999998</v>
      </c>
      <c r="L103">
        <v>34.369999999999997</v>
      </c>
      <c r="M103">
        <v>23.431999999999999</v>
      </c>
      <c r="N103" s="52">
        <v>376.19400000000002</v>
      </c>
      <c r="O103">
        <v>177.09299999999999</v>
      </c>
      <c r="P103" s="52">
        <v>190.57599999999999</v>
      </c>
      <c r="Q103">
        <f t="shared" si="99"/>
        <v>586.99700000000007</v>
      </c>
      <c r="R103">
        <f t="shared" si="100"/>
        <v>2251.5949999999998</v>
      </c>
      <c r="S103" s="1">
        <f t="shared" si="101"/>
        <v>1020.9930000000001</v>
      </c>
      <c r="T103" s="1">
        <f t="shared" si="62"/>
        <v>2251.5949999999998</v>
      </c>
      <c r="U103">
        <f t="shared" si="102"/>
        <v>0.13248465581003049</v>
      </c>
      <c r="V103" s="52">
        <f t="shared" si="103"/>
        <v>0.29216829948744566</v>
      </c>
      <c r="W103" s="1">
        <f t="shared" si="104"/>
        <v>692.87400000000002</v>
      </c>
      <c r="X103" s="1">
        <f t="shared" si="105"/>
        <v>1664.6519999999998</v>
      </c>
      <c r="Y103">
        <f t="shared" si="106"/>
        <v>8.9907740219295401E-2</v>
      </c>
      <c r="Z103">
        <f t="shared" si="107"/>
        <v>0.21600622850840198</v>
      </c>
      <c r="AA103" s="52">
        <f t="shared" si="92"/>
        <v>0.29389877354480931</v>
      </c>
      <c r="AB103">
        <v>357.04500000000002</v>
      </c>
      <c r="AD103">
        <f t="shared" si="53"/>
        <v>95.210116889744171</v>
      </c>
      <c r="AG103">
        <f t="shared" si="108"/>
        <v>1.5941814568343812E-2</v>
      </c>
      <c r="AH103">
        <f t="shared" si="109"/>
        <v>1.235452110422944E-2</v>
      </c>
      <c r="AI103">
        <f t="shared" si="74"/>
        <v>1.235452110422944E-2</v>
      </c>
      <c r="AJ103">
        <f t="shared" si="75"/>
        <v>0.7626213168886562</v>
      </c>
      <c r="AP103" s="52">
        <v>1.312673</v>
      </c>
      <c r="AU103">
        <v>288464.13</v>
      </c>
      <c r="AV103">
        <v>2162140</v>
      </c>
      <c r="AW103">
        <v>440604</v>
      </c>
      <c r="AX103" s="52">
        <v>94.09</v>
      </c>
      <c r="AY103" s="48">
        <f t="shared" si="63"/>
        <v>468.27930704644484</v>
      </c>
      <c r="AZ103" s="48">
        <f t="shared" si="64"/>
        <v>306.58319693910084</v>
      </c>
      <c r="BA103" s="48">
        <f t="shared" si="65"/>
        <v>2297.9487724519076</v>
      </c>
      <c r="BD103">
        <f t="shared" si="76"/>
        <v>18331.339046912664</v>
      </c>
      <c r="BE103">
        <v>746.03</v>
      </c>
      <c r="BF103" s="48">
        <f t="shared" si="93"/>
        <v>220.62027977990928</v>
      </c>
      <c r="BG103" s="52">
        <v>830.9</v>
      </c>
      <c r="BL103">
        <v>22916</v>
      </c>
      <c r="BM103">
        <v>251719</v>
      </c>
      <c r="BN103">
        <v>19751.77</v>
      </c>
      <c r="BO103">
        <v>3135</v>
      </c>
      <c r="BP103" s="52">
        <v>0.63549999999999995</v>
      </c>
      <c r="BQ103" s="48">
        <f t="shared" si="67"/>
        <v>36.013800157356421</v>
      </c>
      <c r="BR103" s="48">
        <f t="shared" si="68"/>
        <v>36.059795436664047</v>
      </c>
      <c r="BS103" s="48">
        <f t="shared" si="69"/>
        <v>396.09598741148704</v>
      </c>
      <c r="BU103">
        <v>172111</v>
      </c>
      <c r="BV103">
        <v>308799</v>
      </c>
      <c r="BW103">
        <v>29652</v>
      </c>
      <c r="BX103" s="52">
        <v>1.3552999999999999</v>
      </c>
      <c r="BY103" s="48">
        <f t="shared" si="94"/>
        <v>21.878550874345166</v>
      </c>
      <c r="BZ103" s="48">
        <f t="shared" si="95"/>
        <v>126.99107208736073</v>
      </c>
      <c r="CA103" s="48">
        <f t="shared" si="96"/>
        <v>227.84549546225927</v>
      </c>
      <c r="CC103">
        <v>16983.099999999999</v>
      </c>
      <c r="CD103">
        <v>0</v>
      </c>
      <c r="CE103">
        <v>90733</v>
      </c>
      <c r="CF103">
        <v>23.98</v>
      </c>
      <c r="CG103" s="52">
        <v>0.74070000000000003</v>
      </c>
      <c r="CH103" s="48">
        <f t="shared" si="114"/>
        <v>17.761986</v>
      </c>
      <c r="CI103" s="48">
        <f t="shared" si="72"/>
        <v>12.579382169999999</v>
      </c>
      <c r="CJ103" s="48">
        <f t="shared" si="73"/>
        <v>67.20593310000001</v>
      </c>
      <c r="CN103">
        <f t="shared" si="110"/>
        <v>28.455840860215051</v>
      </c>
      <c r="CO103">
        <v>45.87</v>
      </c>
      <c r="CP103" s="52">
        <v>6.3038999999999996</v>
      </c>
      <c r="CQ103" s="48">
        <f t="shared" si="78"/>
        <v>4.5140057520289112</v>
      </c>
      <c r="CW103">
        <f t="shared" si="79"/>
        <v>191.19884658454632</v>
      </c>
      <c r="CX103">
        <v>202.02</v>
      </c>
      <c r="CY103" s="52">
        <v>7.1837999999999997</v>
      </c>
      <c r="CZ103" s="48">
        <f t="shared" si="80"/>
        <v>26.615279738376113</v>
      </c>
      <c r="DH103">
        <v>30.3</v>
      </c>
      <c r="DI103" s="52">
        <v>1.181</v>
      </c>
      <c r="DJ103" s="48">
        <f t="shared" si="81"/>
        <v>25.656223539373411</v>
      </c>
      <c r="DN103">
        <v>4562.5</v>
      </c>
      <c r="DO103">
        <v>87729.29</v>
      </c>
      <c r="DP103">
        <v>129758.2</v>
      </c>
      <c r="DQ103">
        <v>290617.3</v>
      </c>
      <c r="DR103">
        <f t="shared" si="66"/>
        <v>508104.79</v>
      </c>
      <c r="DS103">
        <v>116689.38</v>
      </c>
      <c r="DT103" s="52">
        <v>0.70482100000000003</v>
      </c>
      <c r="DU103" s="48">
        <f t="shared" si="70"/>
        <v>153.17499851274002</v>
      </c>
      <c r="DV103" s="48">
        <f t="shared" si="111"/>
        <v>5.9890705625000002</v>
      </c>
      <c r="DW103" s="48">
        <f t="shared" si="112"/>
        <v>666.97543900366998</v>
      </c>
      <c r="DZ103" s="48">
        <f t="shared" si="82"/>
        <v>3656.0716274293236</v>
      </c>
      <c r="EA103" s="52">
        <f t="shared" si="113"/>
        <v>2964.9242114555777</v>
      </c>
      <c r="EB103" s="1">
        <f t="shared" si="83"/>
        <v>5972.3512954921734</v>
      </c>
      <c r="EC103">
        <f t="shared" si="84"/>
        <v>0.77497583799288572</v>
      </c>
      <c r="EF103" s="48">
        <f t="shared" si="85"/>
        <v>974.51443140057415</v>
      </c>
      <c r="EG103" s="52">
        <f t="shared" si="86"/>
        <v>1397.0129126954121</v>
      </c>
      <c r="EH103">
        <f t="shared" si="87"/>
        <v>750.01578626775358</v>
      </c>
      <c r="EI103" s="52">
        <f t="shared" si="88"/>
        <v>488.2025171956256</v>
      </c>
      <c r="EJ103" s="1">
        <f t="shared" si="89"/>
        <v>2147.0286989631659</v>
      </c>
      <c r="EK103" s="52">
        <f t="shared" si="90"/>
        <v>0.27859971439215803</v>
      </c>
      <c r="EL103">
        <f t="shared" si="91"/>
        <v>0.37734969456458034</v>
      </c>
      <c r="EN103">
        <v>7706.5</v>
      </c>
    </row>
    <row r="104" spans="1:151" x14ac:dyDescent="0.25">
      <c r="A104" t="s">
        <v>392</v>
      </c>
      <c r="B104">
        <v>196.78</v>
      </c>
      <c r="C104">
        <v>619.59199999999998</v>
      </c>
      <c r="D104">
        <v>133.93299999999999</v>
      </c>
      <c r="E104">
        <f t="shared" si="59"/>
        <v>0.53375931257989129</v>
      </c>
      <c r="F104" s="1">
        <f t="shared" si="60"/>
        <v>330.71299999999997</v>
      </c>
      <c r="G104" s="1">
        <f t="shared" si="61"/>
        <v>619.59199999999998</v>
      </c>
      <c r="H104">
        <f t="shared" si="97"/>
        <v>0.32536817695712528</v>
      </c>
      <c r="I104" s="52">
        <f t="shared" si="98"/>
        <v>0.27210090875674714</v>
      </c>
      <c r="J104">
        <v>749.98</v>
      </c>
      <c r="K104">
        <v>2472.1480000000001</v>
      </c>
      <c r="L104">
        <v>36.270000000000003</v>
      </c>
      <c r="M104">
        <v>29.611000000000001</v>
      </c>
      <c r="N104" s="52">
        <v>383.68200000000002</v>
      </c>
      <c r="O104">
        <v>183.11600000000001</v>
      </c>
      <c r="P104" s="52">
        <v>195.08099999999999</v>
      </c>
      <c r="Q104">
        <f t="shared" si="99"/>
        <v>566.86400000000003</v>
      </c>
      <c r="R104">
        <f t="shared" si="100"/>
        <v>2277.067</v>
      </c>
      <c r="S104" s="1">
        <f t="shared" si="101"/>
        <v>1016.427</v>
      </c>
      <c r="T104" s="1">
        <f t="shared" si="62"/>
        <v>2277.067</v>
      </c>
      <c r="U104">
        <f t="shared" si="102"/>
        <v>0.13031950766074749</v>
      </c>
      <c r="V104" s="52">
        <f t="shared" si="103"/>
        <v>0.29195038143470736</v>
      </c>
      <c r="W104" s="1">
        <f t="shared" si="104"/>
        <v>685.71400000000006</v>
      </c>
      <c r="X104" s="1">
        <f t="shared" si="105"/>
        <v>1657.4749999999999</v>
      </c>
      <c r="Y104">
        <f t="shared" si="106"/>
        <v>8.7917687031219952E-2</v>
      </c>
      <c r="Z104">
        <f t="shared" si="107"/>
        <v>0.21251041733444451</v>
      </c>
      <c r="AA104" s="52">
        <f t="shared" si="92"/>
        <v>0.29264135330099283</v>
      </c>
      <c r="AB104">
        <v>431.947</v>
      </c>
      <c r="AD104">
        <f t="shared" si="53"/>
        <v>115.18358851174033</v>
      </c>
      <c r="AG104">
        <f t="shared" si="108"/>
        <v>1.9719417199470776E-2</v>
      </c>
      <c r="AH104">
        <f t="shared" si="109"/>
        <v>1.476807340364643E-2</v>
      </c>
      <c r="AI104">
        <f t="shared" si="74"/>
        <v>1.476807340364643E-2</v>
      </c>
      <c r="AJ104">
        <f t="shared" si="75"/>
        <v>0.73414216335744653</v>
      </c>
      <c r="AP104" s="52">
        <v>1.3167599999999999</v>
      </c>
      <c r="AU104">
        <v>273655.32</v>
      </c>
      <c r="AV104">
        <v>2214624</v>
      </c>
      <c r="AW104">
        <v>459393</v>
      </c>
      <c r="AX104" s="52">
        <v>101.47</v>
      </c>
      <c r="AY104" s="48">
        <f t="shared" si="63"/>
        <v>452.73775500147832</v>
      </c>
      <c r="AZ104" s="48">
        <f t="shared" si="64"/>
        <v>269.69086429486549</v>
      </c>
      <c r="BA104" s="48">
        <f t="shared" si="65"/>
        <v>2182.5406524095793</v>
      </c>
      <c r="BD104">
        <f t="shared" si="76"/>
        <v>18550.519970331916</v>
      </c>
      <c r="BE104">
        <v>754.95</v>
      </c>
      <c r="BF104" s="48">
        <f t="shared" si="93"/>
        <v>223.1024194247837</v>
      </c>
      <c r="BG104" s="52">
        <v>831.48</v>
      </c>
      <c r="BL104">
        <v>20167</v>
      </c>
      <c r="BM104">
        <v>265816</v>
      </c>
      <c r="BN104">
        <v>20189.41</v>
      </c>
      <c r="BO104">
        <v>3150</v>
      </c>
      <c r="BP104" s="52">
        <v>0.6411</v>
      </c>
      <c r="BQ104" s="48">
        <f t="shared" si="67"/>
        <v>36.405256590235531</v>
      </c>
      <c r="BR104" s="48">
        <f t="shared" si="68"/>
        <v>31.456871002963656</v>
      </c>
      <c r="BS104" s="48">
        <f t="shared" si="69"/>
        <v>414.62486351583215</v>
      </c>
      <c r="BU104">
        <v>164230</v>
      </c>
      <c r="BV104">
        <v>317805</v>
      </c>
      <c r="BW104">
        <v>29637</v>
      </c>
      <c r="BX104" s="52">
        <v>1.3560000000000001</v>
      </c>
      <c r="BY104" s="48">
        <f t="shared" si="94"/>
        <v>21.856194690265486</v>
      </c>
      <c r="BZ104" s="48">
        <f t="shared" si="95"/>
        <v>121.11356932153392</v>
      </c>
      <c r="CA104" s="48">
        <f t="shared" si="96"/>
        <v>234.36946902654864</v>
      </c>
      <c r="CC104">
        <v>16048.97</v>
      </c>
      <c r="CD104">
        <v>0</v>
      </c>
      <c r="CE104">
        <v>97741</v>
      </c>
      <c r="CF104">
        <v>24.32</v>
      </c>
      <c r="CG104" s="52">
        <v>0.74850000000000005</v>
      </c>
      <c r="CH104" s="48">
        <f t="shared" si="114"/>
        <v>18.203520000000001</v>
      </c>
      <c r="CI104" s="48">
        <f t="shared" si="72"/>
        <v>12.012654045000001</v>
      </c>
      <c r="CJ104" s="48">
        <f t="shared" si="73"/>
        <v>73.159138499999997</v>
      </c>
      <c r="CN104">
        <f t="shared" si="110"/>
        <v>28.778427240143373</v>
      </c>
      <c r="CO104">
        <v>46.39</v>
      </c>
      <c r="CP104" s="52">
        <v>6.2789999999999999</v>
      </c>
      <c r="CQ104" s="48">
        <f>CN104/CP104</f>
        <v>4.5832819302665033</v>
      </c>
      <c r="CW104">
        <f t="shared" si="79"/>
        <v>161.59435237028728</v>
      </c>
      <c r="CX104">
        <v>170.74</v>
      </c>
      <c r="CY104" s="52">
        <v>6.6950000000000003</v>
      </c>
      <c r="CZ104" s="48">
        <f t="shared" si="80"/>
        <v>24.136572422746418</v>
      </c>
      <c r="DH104">
        <v>30.27</v>
      </c>
      <c r="DI104" s="52">
        <v>1.1503000000000001</v>
      </c>
      <c r="DJ104" s="48">
        <f t="shared" si="81"/>
        <v>26.314874380596365</v>
      </c>
      <c r="DN104">
        <v>4127.3999999999996</v>
      </c>
      <c r="DO104">
        <v>86735.34</v>
      </c>
      <c r="DP104">
        <v>122973.1</v>
      </c>
      <c r="DQ104">
        <v>299910.2</v>
      </c>
      <c r="DR104">
        <f t="shared" si="66"/>
        <v>509618.64</v>
      </c>
      <c r="DS104">
        <v>119108.51</v>
      </c>
      <c r="DT104" s="52">
        <v>0.69759300000000002</v>
      </c>
      <c r="DU104" s="48">
        <f t="shared" si="70"/>
        <v>156.83732162759998</v>
      </c>
      <c r="DV104" s="48">
        <f t="shared" si="111"/>
        <v>5.4347952239999993</v>
      </c>
      <c r="DW104" s="48">
        <f t="shared" si="112"/>
        <v>671.04544040639996</v>
      </c>
      <c r="DZ104" s="48">
        <f t="shared" si="82"/>
        <v>3575.7395638583598</v>
      </c>
      <c r="EA104" s="52">
        <f t="shared" si="113"/>
        <v>2853.5860928159791</v>
      </c>
      <c r="EB104" s="1">
        <f t="shared" si="83"/>
        <v>5841.1253916181449</v>
      </c>
      <c r="EC104">
        <f t="shared" si="84"/>
        <v>0.74891023676109303</v>
      </c>
      <c r="EF104" s="48">
        <f t="shared" si="85"/>
        <v>964.17719606797232</v>
      </c>
      <c r="EG104" s="52">
        <f t="shared" si="86"/>
        <v>1382.1939928560607</v>
      </c>
      <c r="EH104">
        <f t="shared" si="87"/>
        <v>675.51578527450852</v>
      </c>
      <c r="EI104" s="52">
        <f t="shared" si="88"/>
        <v>439.70875388836311</v>
      </c>
      <c r="EJ104" s="1">
        <f t="shared" si="89"/>
        <v>2057.7097781305692</v>
      </c>
      <c r="EK104" s="52">
        <f t="shared" si="90"/>
        <v>0.26382585782813889</v>
      </c>
      <c r="EL104">
        <f t="shared" si="91"/>
        <v>0.36968383437251184</v>
      </c>
      <c r="EN104">
        <v>7799.5</v>
      </c>
      <c r="ES104">
        <v>1999</v>
      </c>
      <c r="ET104">
        <v>17201</v>
      </c>
      <c r="EU104">
        <v>82872</v>
      </c>
    </row>
    <row r="105" spans="1:151" x14ac:dyDescent="0.25">
      <c r="A105" t="s">
        <v>393</v>
      </c>
      <c r="B105">
        <v>222.8</v>
      </c>
      <c r="C105">
        <v>659.96400000000006</v>
      </c>
      <c r="D105">
        <v>130.62200000000001</v>
      </c>
      <c r="E105">
        <f t="shared" si="59"/>
        <v>0.53551708881090487</v>
      </c>
      <c r="F105" s="1">
        <f t="shared" si="60"/>
        <v>353.42200000000003</v>
      </c>
      <c r="G105" s="1">
        <f t="shared" si="61"/>
        <v>659.96400000000006</v>
      </c>
      <c r="H105">
        <f t="shared" si="97"/>
        <v>0.33927686878655111</v>
      </c>
      <c r="I105" s="52">
        <f t="shared" si="98"/>
        <v>0.28618931154706773</v>
      </c>
      <c r="J105">
        <v>781.79</v>
      </c>
      <c r="K105">
        <v>2499.8939999999998</v>
      </c>
      <c r="L105">
        <v>36.47</v>
      </c>
      <c r="M105">
        <v>24.74</v>
      </c>
      <c r="N105" s="52">
        <v>381.89400000000001</v>
      </c>
      <c r="O105">
        <v>183.202</v>
      </c>
      <c r="P105" s="52">
        <v>193.85400000000001</v>
      </c>
      <c r="Q105">
        <f t="shared" si="99"/>
        <v>598.58799999999997</v>
      </c>
      <c r="R105">
        <f t="shared" si="100"/>
        <v>2306.04</v>
      </c>
      <c r="S105" s="1">
        <f t="shared" si="101"/>
        <v>1041.692</v>
      </c>
      <c r="T105" s="1">
        <f t="shared" si="62"/>
        <v>2306.04</v>
      </c>
      <c r="U105">
        <f t="shared" si="102"/>
        <v>0.13197501615334911</v>
      </c>
      <c r="V105" s="52">
        <f t="shared" si="103"/>
        <v>0.29215897429400361</v>
      </c>
      <c r="W105" s="1">
        <f t="shared" si="104"/>
        <v>688.27</v>
      </c>
      <c r="X105" s="1">
        <f t="shared" si="105"/>
        <v>1646.076</v>
      </c>
      <c r="Y105">
        <f t="shared" si="106"/>
        <v>8.719894591478633E-2</v>
      </c>
      <c r="Z105">
        <f t="shared" si="107"/>
        <v>0.20854619857850526</v>
      </c>
      <c r="AA105" s="52">
        <f t="shared" si="92"/>
        <v>0.29484489445866208</v>
      </c>
      <c r="AB105">
        <v>445.976</v>
      </c>
      <c r="AD105">
        <f t="shared" si="53"/>
        <v>118.92458118730285</v>
      </c>
      <c r="AG105">
        <f t="shared" si="108"/>
        <v>2.066557019089765E-2</v>
      </c>
      <c r="AH105">
        <f t="shared" si="109"/>
        <v>1.5066904155186536E-2</v>
      </c>
      <c r="AI105">
        <f t="shared" si="74"/>
        <v>1.5066904155186536E-2</v>
      </c>
      <c r="AJ105">
        <f t="shared" si="75"/>
        <v>0.71401552696122661</v>
      </c>
      <c r="AP105" s="52">
        <v>1.2872600000000001</v>
      </c>
      <c r="AU105">
        <v>298618.40000000002</v>
      </c>
      <c r="AV105">
        <v>2279753</v>
      </c>
      <c r="AW105">
        <v>472184</v>
      </c>
      <c r="AX105" s="52">
        <v>105.8</v>
      </c>
      <c r="AY105" s="48">
        <f t="shared" si="63"/>
        <v>446.29867674858224</v>
      </c>
      <c r="AZ105" s="48">
        <f t="shared" si="64"/>
        <v>282.24801512287337</v>
      </c>
      <c r="BA105" s="48">
        <f t="shared" si="65"/>
        <v>2154.7759924385637</v>
      </c>
      <c r="BD105">
        <f t="shared" si="76"/>
        <v>19739.060470980905</v>
      </c>
      <c r="BE105">
        <v>803.32</v>
      </c>
      <c r="BF105" s="48">
        <f t="shared" si="93"/>
        <v>237.23121494821174</v>
      </c>
      <c r="BG105" s="52">
        <v>832.06</v>
      </c>
      <c r="BL105">
        <v>13613</v>
      </c>
      <c r="BM105">
        <v>264609</v>
      </c>
      <c r="BN105">
        <v>20345.439999999999</v>
      </c>
      <c r="BO105">
        <v>3286</v>
      </c>
      <c r="BP105" s="52">
        <v>0.65300000000000002</v>
      </c>
      <c r="BQ105" s="48">
        <f t="shared" si="67"/>
        <v>36.189035222052063</v>
      </c>
      <c r="BR105" s="48">
        <f t="shared" si="68"/>
        <v>20.846860643185298</v>
      </c>
      <c r="BS105" s="48">
        <f t="shared" si="69"/>
        <v>405.22052067381316</v>
      </c>
      <c r="BU105">
        <v>173086</v>
      </c>
      <c r="BV105">
        <v>319608</v>
      </c>
      <c r="BW105">
        <v>29709</v>
      </c>
      <c r="BX105" s="52">
        <v>1.3692</v>
      </c>
      <c r="BY105" s="48">
        <f t="shared" si="94"/>
        <v>21.698071866783526</v>
      </c>
      <c r="BZ105" s="48">
        <f t="shared" si="95"/>
        <v>126.41396435874964</v>
      </c>
      <c r="CA105" s="48">
        <f t="shared" si="96"/>
        <v>233.42681858019282</v>
      </c>
      <c r="CC105">
        <v>17444.34</v>
      </c>
      <c r="CD105">
        <v>0</v>
      </c>
      <c r="CE105">
        <v>95461</v>
      </c>
      <c r="CF105">
        <v>24.88</v>
      </c>
      <c r="CG105" s="52">
        <v>0.75629999999999997</v>
      </c>
      <c r="CH105" s="48">
        <f t="shared" si="114"/>
        <v>18.816744</v>
      </c>
      <c r="CI105" s="48">
        <f t="shared" si="72"/>
        <v>13.193154342</v>
      </c>
      <c r="CJ105" s="48">
        <f t="shared" si="73"/>
        <v>72.197154299999994</v>
      </c>
      <c r="CN105">
        <f t="shared" si="110"/>
        <v>27.537710394265236</v>
      </c>
      <c r="CO105">
        <v>44.39</v>
      </c>
      <c r="CP105" s="52">
        <v>6.4162999999999997</v>
      </c>
      <c r="CQ105" s="48">
        <f t="shared" ref="CQ105:CQ168" si="115">CN105/CP105</f>
        <v>4.2918364780738489</v>
      </c>
      <c r="CW105">
        <f t="shared" si="79"/>
        <v>141.86117767823802</v>
      </c>
      <c r="CX105">
        <v>149.88999999999999</v>
      </c>
      <c r="CY105" s="52">
        <v>6.7775999999999996</v>
      </c>
      <c r="CZ105" s="48">
        <f t="shared" si="80"/>
        <v>20.930886697096028</v>
      </c>
      <c r="DH105">
        <v>30.66</v>
      </c>
      <c r="DI105" s="52">
        <v>1.1904999999999999</v>
      </c>
      <c r="DJ105" s="48">
        <f t="shared" si="81"/>
        <v>25.753884922301555</v>
      </c>
      <c r="DN105">
        <v>4454.8</v>
      </c>
      <c r="DO105">
        <v>83377.05</v>
      </c>
      <c r="DP105">
        <v>113277.8</v>
      </c>
      <c r="DQ105">
        <v>313906.3</v>
      </c>
      <c r="DR105">
        <f t="shared" si="66"/>
        <v>510561.14999999997</v>
      </c>
      <c r="DS105">
        <v>120128.76</v>
      </c>
      <c r="DT105" s="52">
        <v>0.67764500000000005</v>
      </c>
      <c r="DU105" s="48">
        <f t="shared" ref="DU105:DU124" si="116">DS105*AP105/1000</f>
        <v>154.6369475976</v>
      </c>
      <c r="DV105" s="48">
        <f t="shared" si="111"/>
        <v>5.7344858480000003</v>
      </c>
      <c r="DW105" s="48">
        <f t="shared" si="112"/>
        <v>657.2249459489999</v>
      </c>
      <c r="DZ105" s="48">
        <f t="shared" si="82"/>
        <v>3522.8454319415696</v>
      </c>
      <c r="EA105" s="52">
        <f t="shared" si="113"/>
        <v>2812.0009383875636</v>
      </c>
      <c r="EB105" s="1">
        <f t="shared" si="83"/>
        <v>5754.7205370449601</v>
      </c>
      <c r="EC105">
        <f t="shared" si="84"/>
        <v>0.72908243111641302</v>
      </c>
      <c r="EF105" s="48">
        <f t="shared" si="85"/>
        <v>965.84729848070106</v>
      </c>
      <c r="EG105" s="52">
        <f t="shared" si="86"/>
        <v>1384.5881643130731</v>
      </c>
      <c r="EH105">
        <f t="shared" si="87"/>
        <v>688.92401724279466</v>
      </c>
      <c r="EI105" s="52">
        <f t="shared" si="88"/>
        <v>448.43648031480836</v>
      </c>
      <c r="EJ105" s="1">
        <f t="shared" si="89"/>
        <v>2073.5121815558678</v>
      </c>
      <c r="EK105" s="52">
        <f t="shared" si="90"/>
        <v>0.26269934266078826</v>
      </c>
      <c r="EL105">
        <f t="shared" si="91"/>
        <v>0.37834037941230991</v>
      </c>
      <c r="EN105">
        <v>7893.1</v>
      </c>
      <c r="ES105">
        <v>2000</v>
      </c>
      <c r="ET105">
        <v>13603</v>
      </c>
      <c r="EU105">
        <v>89131</v>
      </c>
    </row>
    <row r="106" spans="1:151" x14ac:dyDescent="0.25">
      <c r="A106" t="s">
        <v>394</v>
      </c>
      <c r="B106">
        <v>222.94</v>
      </c>
      <c r="C106">
        <v>691.65499999999997</v>
      </c>
      <c r="D106">
        <v>134.369</v>
      </c>
      <c r="E106">
        <f t="shared" si="59"/>
        <v>0.51660003903680296</v>
      </c>
      <c r="F106" s="1">
        <f t="shared" si="60"/>
        <v>357.30899999999997</v>
      </c>
      <c r="G106" s="1">
        <f t="shared" si="61"/>
        <v>691.65499999999997</v>
      </c>
      <c r="H106">
        <f t="shared" si="97"/>
        <v>0.3383140209781601</v>
      </c>
      <c r="I106" s="52">
        <f t="shared" si="98"/>
        <v>0.29843613948579523</v>
      </c>
      <c r="J106">
        <v>793.14</v>
      </c>
      <c r="K106">
        <v>2514.1419999999998</v>
      </c>
      <c r="L106">
        <v>36.67</v>
      </c>
      <c r="M106">
        <v>24.594000000000001</v>
      </c>
      <c r="N106" s="52">
        <v>389.11200000000002</v>
      </c>
      <c r="O106">
        <v>187.37</v>
      </c>
      <c r="P106" s="52">
        <v>196.54400000000001</v>
      </c>
      <c r="Q106">
        <f t="shared" si="99"/>
        <v>605.77</v>
      </c>
      <c r="R106">
        <f t="shared" si="100"/>
        <v>2317.598</v>
      </c>
      <c r="S106" s="1">
        <f t="shared" si="101"/>
        <v>1056.1460000000002</v>
      </c>
      <c r="T106" s="1">
        <f t="shared" si="62"/>
        <v>2317.598</v>
      </c>
      <c r="U106">
        <f t="shared" si="102"/>
        <v>0.13101110215220496</v>
      </c>
      <c r="V106" s="52">
        <f t="shared" si="103"/>
        <v>0.28748967313775353</v>
      </c>
      <c r="W106" s="1">
        <f t="shared" si="104"/>
        <v>698.83700000000022</v>
      </c>
      <c r="X106" s="1">
        <f t="shared" si="105"/>
        <v>1625.943</v>
      </c>
      <c r="Y106">
        <f t="shared" si="106"/>
        <v>8.6688209390312007E-2</v>
      </c>
      <c r="Z106">
        <f t="shared" si="107"/>
        <v>0.20169236494448925</v>
      </c>
      <c r="AA106" s="52">
        <f t="shared" si="92"/>
        <v>0.30060349796539892</v>
      </c>
      <c r="AB106">
        <v>451.43</v>
      </c>
      <c r="AD106">
        <f t="shared" si="53"/>
        <v>120.37895242206784</v>
      </c>
      <c r="AG106">
        <f t="shared" si="108"/>
        <v>2.0714981472955363E-2</v>
      </c>
      <c r="AH106">
        <f t="shared" si="109"/>
        <v>1.4932574883342783E-2</v>
      </c>
      <c r="AI106">
        <f t="shared" si="74"/>
        <v>1.4932574883342783E-2</v>
      </c>
      <c r="AJ106">
        <f t="shared" si="75"/>
        <v>0.70592613806497173</v>
      </c>
      <c r="AP106" s="52">
        <v>1.2544999999999999</v>
      </c>
      <c r="AU106">
        <v>290510.03000000003</v>
      </c>
      <c r="AV106">
        <v>2327015</v>
      </c>
      <c r="AW106">
        <v>469945</v>
      </c>
      <c r="AX106" s="52">
        <v>107.59</v>
      </c>
      <c r="AY106" s="48">
        <f t="shared" si="63"/>
        <v>436.79245283018861</v>
      </c>
      <c r="AZ106" s="48">
        <f t="shared" si="64"/>
        <v>270.01582860860674</v>
      </c>
      <c r="BA106" s="48">
        <f t="shared" si="65"/>
        <v>2162.8543544939121</v>
      </c>
      <c r="BD106">
        <f t="shared" si="76"/>
        <v>19811.547435564622</v>
      </c>
      <c r="BE106">
        <v>806.27</v>
      </c>
      <c r="BF106" s="48">
        <f t="shared" si="93"/>
        <v>237.90224597200421</v>
      </c>
      <c r="BG106" s="52">
        <v>832.76</v>
      </c>
      <c r="BL106">
        <v>15215</v>
      </c>
      <c r="BM106">
        <v>278818</v>
      </c>
      <c r="BN106">
        <v>20977.08</v>
      </c>
      <c r="BO106">
        <v>3516</v>
      </c>
      <c r="BP106" s="52">
        <v>0.65629999999999999</v>
      </c>
      <c r="BQ106" s="48">
        <f t="shared" si="67"/>
        <v>37.319945147036421</v>
      </c>
      <c r="BR106" s="48">
        <f t="shared" si="68"/>
        <v>23.182995581289045</v>
      </c>
      <c r="BS106" s="48">
        <f t="shared" si="69"/>
        <v>424.83315556909946</v>
      </c>
      <c r="BU106">
        <v>165247</v>
      </c>
      <c r="BV106">
        <v>333181</v>
      </c>
      <c r="BW106">
        <v>29934</v>
      </c>
      <c r="BX106" s="52">
        <v>1.3645</v>
      </c>
      <c r="BY106" s="48">
        <f t="shared" si="94"/>
        <v>21.937706119457676</v>
      </c>
      <c r="BZ106" s="48">
        <f t="shared" si="95"/>
        <v>121.10443385855623</v>
      </c>
      <c r="CA106" s="48">
        <f t="shared" si="96"/>
        <v>244.17808721143274</v>
      </c>
      <c r="CC106">
        <v>17835.060000000001</v>
      </c>
      <c r="CD106">
        <v>0</v>
      </c>
      <c r="CE106">
        <v>96830</v>
      </c>
      <c r="CF106">
        <v>24.39</v>
      </c>
      <c r="CG106" s="52">
        <v>0.79179999999999995</v>
      </c>
      <c r="CH106" s="48">
        <f t="shared" si="114"/>
        <v>19.312002</v>
      </c>
      <c r="CI106" s="48">
        <f t="shared" si="72"/>
        <v>14.121800508</v>
      </c>
      <c r="CJ106" s="48">
        <f t="shared" si="73"/>
        <v>76.669993999999988</v>
      </c>
      <c r="CN106">
        <f t="shared" si="110"/>
        <v>30.732556272401435</v>
      </c>
      <c r="CO106">
        <v>49.54</v>
      </c>
      <c r="CP106" s="52">
        <v>6.5354999999999999</v>
      </c>
      <c r="CQ106" s="48">
        <f t="shared" si="115"/>
        <v>4.7024032242982843</v>
      </c>
      <c r="CW106">
        <f t="shared" si="79"/>
        <v>134.81023516237391</v>
      </c>
      <c r="CX106">
        <v>142.44</v>
      </c>
      <c r="CY106" s="52">
        <v>6.7333999999999996</v>
      </c>
      <c r="CZ106" s="48">
        <f t="shared" si="80"/>
        <v>20.021123824869147</v>
      </c>
      <c r="DH106">
        <v>31</v>
      </c>
      <c r="DI106" s="52">
        <v>1.2427999999999999</v>
      </c>
      <c r="DJ106" s="48">
        <f t="shared" si="81"/>
        <v>24.943675571290637</v>
      </c>
      <c r="DN106">
        <v>4428</v>
      </c>
      <c r="DO106">
        <v>83462.47</v>
      </c>
      <c r="DP106">
        <v>114793.1</v>
      </c>
      <c r="DQ106">
        <v>318991.3</v>
      </c>
      <c r="DR106">
        <f t="shared" si="66"/>
        <v>517246.87</v>
      </c>
      <c r="DS106">
        <v>122450.19</v>
      </c>
      <c r="DT106" s="52">
        <v>0.65707300000000002</v>
      </c>
      <c r="DU106" s="48">
        <f t="shared" si="116"/>
        <v>153.613763355</v>
      </c>
      <c r="DV106" s="48">
        <f t="shared" si="111"/>
        <v>5.5549259999999991</v>
      </c>
      <c r="DW106" s="48">
        <f t="shared" si="112"/>
        <v>648.88619841499997</v>
      </c>
      <c r="DZ106" s="48">
        <f t="shared" si="82"/>
        <v>3557.4217896894443</v>
      </c>
      <c r="EA106" s="52">
        <f t="shared" si="113"/>
        <v>2811.7405529089119</v>
      </c>
      <c r="EB106" s="1">
        <f t="shared" si="83"/>
        <v>5811.2025144328372</v>
      </c>
      <c r="EC106">
        <f t="shared" si="84"/>
        <v>0.7208587129483145</v>
      </c>
      <c r="EF106" s="48">
        <f t="shared" si="85"/>
        <v>956.54531804414501</v>
      </c>
      <c r="EG106" s="52">
        <f t="shared" si="86"/>
        <v>1371.2533317392422</v>
      </c>
      <c r="EH106">
        <f t="shared" si="87"/>
        <v>666.71479125362316</v>
      </c>
      <c r="EI106" s="52">
        <f t="shared" si="88"/>
        <v>433.97998455645205</v>
      </c>
      <c r="EJ106" s="1">
        <f t="shared" si="89"/>
        <v>2037.9681229928653</v>
      </c>
      <c r="EK106" s="52">
        <f t="shared" si="90"/>
        <v>0.25280259542180306</v>
      </c>
      <c r="EL106">
        <f t="shared" si="91"/>
        <v>0.36834224303341134</v>
      </c>
      <c r="EN106">
        <v>8061.5</v>
      </c>
      <c r="ES106">
        <v>2001</v>
      </c>
      <c r="ET106">
        <v>11624</v>
      </c>
      <c r="EU106">
        <v>98528</v>
      </c>
    </row>
    <row r="107" spans="1:151" x14ac:dyDescent="0.25">
      <c r="A107" t="s">
        <v>395</v>
      </c>
      <c r="B107">
        <v>215.55</v>
      </c>
      <c r="C107">
        <v>759.42700000000002</v>
      </c>
      <c r="D107">
        <v>140.911</v>
      </c>
      <c r="E107">
        <f t="shared" si="59"/>
        <v>0.46938152054114485</v>
      </c>
      <c r="F107" s="1">
        <f t="shared" si="60"/>
        <v>356.46100000000001</v>
      </c>
      <c r="G107" s="1">
        <f t="shared" si="61"/>
        <v>759.42700000000002</v>
      </c>
      <c r="H107">
        <f t="shared" si="97"/>
        <v>0.337592291635887</v>
      </c>
      <c r="I107" s="52">
        <f t="shared" si="98"/>
        <v>0.32067688539819278</v>
      </c>
      <c r="J107">
        <v>786.63</v>
      </c>
      <c r="K107">
        <v>2568.46</v>
      </c>
      <c r="L107">
        <v>39.770000000000003</v>
      </c>
      <c r="M107">
        <v>20.997</v>
      </c>
      <c r="N107" s="52">
        <v>392.14499999999998</v>
      </c>
      <c r="O107">
        <v>183.65</v>
      </c>
      <c r="P107" s="52">
        <v>200.26</v>
      </c>
      <c r="Q107">
        <f t="shared" si="99"/>
        <v>602.98</v>
      </c>
      <c r="R107">
        <f t="shared" si="100"/>
        <v>2368.1999999999998</v>
      </c>
      <c r="S107" s="1">
        <f t="shared" si="101"/>
        <v>1055.8920000000001</v>
      </c>
      <c r="T107" s="1">
        <f t="shared" si="62"/>
        <v>2368.1999999999998</v>
      </c>
      <c r="U107">
        <f t="shared" si="102"/>
        <v>0.12941438901826205</v>
      </c>
      <c r="V107" s="52">
        <f t="shared" si="103"/>
        <v>0.29025615884299544</v>
      </c>
      <c r="W107" s="1">
        <f t="shared" si="104"/>
        <v>699.43100000000004</v>
      </c>
      <c r="X107" s="1">
        <f t="shared" si="105"/>
        <v>1608.7729999999997</v>
      </c>
      <c r="Y107">
        <f t="shared" si="106"/>
        <v>8.5725088858928794E-2</v>
      </c>
      <c r="Z107">
        <f t="shared" si="107"/>
        <v>0.19717771785758054</v>
      </c>
      <c r="AA107" s="52">
        <f t="shared" si="92"/>
        <v>0.30301957712576538</v>
      </c>
      <c r="AB107">
        <v>472.69900000000001</v>
      </c>
      <c r="AD107">
        <f t="shared" si="53"/>
        <v>126.05057357942327</v>
      </c>
      <c r="AG107">
        <f t="shared" si="108"/>
        <v>2.1363928831043384E-2</v>
      </c>
      <c r="AH107">
        <f t="shared" si="109"/>
        <v>1.5449267505751105E-2</v>
      </c>
      <c r="AI107">
        <f t="shared" si="74"/>
        <v>1.5449267505751105E-2</v>
      </c>
      <c r="AJ107">
        <f t="shared" si="75"/>
        <v>0.70769803503076389</v>
      </c>
      <c r="AP107" s="52">
        <v>1.2743199999999999</v>
      </c>
      <c r="AU107">
        <v>288613</v>
      </c>
      <c r="AV107">
        <v>2362609</v>
      </c>
      <c r="AW107">
        <v>476529</v>
      </c>
      <c r="AX107" s="52">
        <v>108.94</v>
      </c>
      <c r="AY107" s="48">
        <f t="shared" si="63"/>
        <v>437.42335230402057</v>
      </c>
      <c r="AZ107" s="48">
        <f t="shared" si="64"/>
        <v>264.92840095465397</v>
      </c>
      <c r="BA107" s="48">
        <f t="shared" si="65"/>
        <v>2168.7249862309527</v>
      </c>
      <c r="BD107">
        <f t="shared" si="76"/>
        <v>20863.959873910626</v>
      </c>
      <c r="BE107">
        <v>849.1</v>
      </c>
      <c r="BF107" s="48">
        <f t="shared" si="93"/>
        <v>251.08260173667355</v>
      </c>
      <c r="BG107" s="52">
        <v>830.96</v>
      </c>
      <c r="BL107">
        <v>10924</v>
      </c>
      <c r="BM107">
        <v>290223</v>
      </c>
      <c r="BN107">
        <v>21314.61</v>
      </c>
      <c r="BO107">
        <v>3351</v>
      </c>
      <c r="BP107" s="52">
        <v>0.64329999999999998</v>
      </c>
      <c r="BQ107" s="48">
        <f t="shared" si="67"/>
        <v>38.342313073216232</v>
      </c>
      <c r="BR107" s="48">
        <f t="shared" si="68"/>
        <v>16.981190735271259</v>
      </c>
      <c r="BS107" s="48">
        <f t="shared" si="69"/>
        <v>451.14720969998444</v>
      </c>
      <c r="BU107">
        <v>158788</v>
      </c>
      <c r="BV107">
        <v>341726</v>
      </c>
      <c r="BW107">
        <v>30434</v>
      </c>
      <c r="BX107" s="52">
        <v>1.3701000000000001</v>
      </c>
      <c r="BY107" s="48">
        <f t="shared" si="94"/>
        <v>22.212977154952192</v>
      </c>
      <c r="BZ107" s="48">
        <f t="shared" si="95"/>
        <v>115.89519013210713</v>
      </c>
      <c r="CA107" s="48">
        <f t="shared" si="96"/>
        <v>249.41683088825633</v>
      </c>
      <c r="CC107">
        <v>17694.18</v>
      </c>
      <c r="CD107">
        <v>0</v>
      </c>
      <c r="CE107">
        <v>99784</v>
      </c>
      <c r="CF107">
        <v>31.33</v>
      </c>
      <c r="CG107" s="52">
        <v>0.78839999999999999</v>
      </c>
      <c r="CH107" s="48">
        <f t="shared" si="114"/>
        <v>24.700571999999998</v>
      </c>
      <c r="CI107" s="48">
        <f t="shared" si="72"/>
        <v>13.950091512</v>
      </c>
      <c r="CJ107" s="48">
        <f t="shared" si="73"/>
        <v>78.6697056</v>
      </c>
      <c r="CN107">
        <f t="shared" si="110"/>
        <v>30.180437275985664</v>
      </c>
      <c r="CO107">
        <v>48.65</v>
      </c>
      <c r="CP107" s="52">
        <v>6.4383999999999997</v>
      </c>
      <c r="CQ107" s="48">
        <f t="shared" si="115"/>
        <v>4.6875679168715312</v>
      </c>
      <c r="CW107">
        <f t="shared" si="79"/>
        <v>132.16968085106373</v>
      </c>
      <c r="CX107">
        <v>139.65</v>
      </c>
      <c r="CY107" s="52">
        <v>6.6349</v>
      </c>
      <c r="CZ107" s="48">
        <f t="shared" si="80"/>
        <v>19.920372703592175</v>
      </c>
      <c r="DH107">
        <v>31.39</v>
      </c>
      <c r="DI107" s="52">
        <v>1.2222</v>
      </c>
      <c r="DJ107" s="48">
        <f t="shared" si="81"/>
        <v>25.683194239895272</v>
      </c>
      <c r="DN107">
        <v>9988.7000000000007</v>
      </c>
      <c r="DO107">
        <v>85266.240000000005</v>
      </c>
      <c r="DP107">
        <v>117690.2</v>
      </c>
      <c r="DQ107">
        <v>318042.3</v>
      </c>
      <c r="DR107">
        <f t="shared" si="66"/>
        <v>520998.74</v>
      </c>
      <c r="DS107">
        <v>123581.79</v>
      </c>
      <c r="DT107" s="52">
        <v>0.65496500000000002</v>
      </c>
      <c r="DU107" s="48">
        <f t="shared" si="116"/>
        <v>157.48274663279997</v>
      </c>
      <c r="DV107" s="48">
        <f t="shared" si="111"/>
        <v>12.728800183999999</v>
      </c>
      <c r="DW107" s="48">
        <f t="shared" si="112"/>
        <v>663.91911435680004</v>
      </c>
      <c r="DZ107" s="48">
        <f t="shared" si="82"/>
        <v>3611.8778467759935</v>
      </c>
      <c r="EA107" s="52">
        <f t="shared" si="113"/>
        <v>2832.6441005877527</v>
      </c>
      <c r="EB107" s="1">
        <f t="shared" si="83"/>
        <v>5900.158841395426</v>
      </c>
      <c r="EC107">
        <f t="shared" si="84"/>
        <v>0.72314730253651505</v>
      </c>
      <c r="EF107" s="48">
        <f t="shared" si="85"/>
        <v>981.53569776202153</v>
      </c>
      <c r="EG107" s="52">
        <f t="shared" si="86"/>
        <v>1407.0782328737071</v>
      </c>
      <c r="EH107">
        <f t="shared" si="87"/>
        <v>652.12579808120665</v>
      </c>
      <c r="EI107" s="52">
        <f t="shared" si="88"/>
        <v>424.48367351803233</v>
      </c>
      <c r="EJ107" s="1">
        <f t="shared" si="89"/>
        <v>2059.2040309549138</v>
      </c>
      <c r="EK107" s="52">
        <f t="shared" si="90"/>
        <v>0.2523843646224922</v>
      </c>
      <c r="EL107">
        <f t="shared" si="91"/>
        <v>0.36273502414209352</v>
      </c>
      <c r="EN107">
        <v>8159</v>
      </c>
      <c r="ES107">
        <v>2002</v>
      </c>
      <c r="ET107">
        <v>12822</v>
      </c>
      <c r="EU107">
        <v>112412</v>
      </c>
    </row>
    <row r="108" spans="1:151" x14ac:dyDescent="0.25">
      <c r="A108" t="s">
        <v>396</v>
      </c>
      <c r="B108">
        <v>235.83</v>
      </c>
      <c r="C108">
        <v>803.45600000000002</v>
      </c>
      <c r="D108">
        <v>148.084</v>
      </c>
      <c r="E108">
        <f t="shared" si="59"/>
        <v>0.47782828182252668</v>
      </c>
      <c r="F108" s="1">
        <f t="shared" si="60"/>
        <v>383.91399999999999</v>
      </c>
      <c r="G108" s="1">
        <f t="shared" si="61"/>
        <v>803.45600000000002</v>
      </c>
      <c r="H108">
        <f t="shared" si="97"/>
        <v>0.36757211149504188</v>
      </c>
      <c r="I108" s="52">
        <f t="shared" si="98"/>
        <v>0.33555013188865551</v>
      </c>
      <c r="J108">
        <v>765.04</v>
      </c>
      <c r="K108">
        <v>2594.7040000000002</v>
      </c>
      <c r="L108">
        <v>40.08</v>
      </c>
      <c r="M108">
        <v>24.524000000000001</v>
      </c>
      <c r="N108" s="52">
        <v>405.46199999999999</v>
      </c>
      <c r="O108">
        <v>190.64699999999999</v>
      </c>
      <c r="P108" s="52">
        <v>200.26</v>
      </c>
      <c r="Q108">
        <f t="shared" si="99"/>
        <v>574.39300000000003</v>
      </c>
      <c r="R108">
        <f t="shared" si="100"/>
        <v>2394.4440000000004</v>
      </c>
      <c r="S108" s="1">
        <f t="shared" si="101"/>
        <v>1044.4590000000001</v>
      </c>
      <c r="T108" s="1">
        <f t="shared" si="62"/>
        <v>2394.4440000000004</v>
      </c>
      <c r="U108">
        <f t="shared" si="102"/>
        <v>0.12603431839847473</v>
      </c>
      <c r="V108" s="52">
        <f t="shared" si="103"/>
        <v>0.28893629858454711</v>
      </c>
      <c r="W108" s="1">
        <f t="shared" si="104"/>
        <v>660.54500000000007</v>
      </c>
      <c r="X108" s="1">
        <f t="shared" si="105"/>
        <v>1590.9880000000003</v>
      </c>
      <c r="Y108">
        <f t="shared" si="106"/>
        <v>7.9707617863908967E-2</v>
      </c>
      <c r="Z108">
        <f t="shared" si="107"/>
        <v>0.19198368548708236</v>
      </c>
      <c r="AA108" s="52">
        <f t="shared" si="92"/>
        <v>0.29337566893312245</v>
      </c>
      <c r="AB108">
        <v>499.59699999999998</v>
      </c>
      <c r="AD108">
        <f t="shared" si="53"/>
        <v>133.22323171523342</v>
      </c>
      <c r="AG108">
        <f t="shared" si="108"/>
        <v>2.2427857591471003E-2</v>
      </c>
      <c r="AH108">
        <f t="shared" si="109"/>
        <v>1.6075977328044E-2</v>
      </c>
      <c r="AI108">
        <f t="shared" si="74"/>
        <v>1.6075977328044E-2</v>
      </c>
      <c r="AJ108">
        <f t="shared" si="75"/>
        <v>0.70071015627739963</v>
      </c>
      <c r="AP108" s="52">
        <v>1.2618529999999999</v>
      </c>
      <c r="AU108">
        <v>294329.65999999997</v>
      </c>
      <c r="AV108">
        <v>2420385</v>
      </c>
      <c r="AW108">
        <v>492855</v>
      </c>
      <c r="AX108" s="52">
        <v>112.8</v>
      </c>
      <c r="AY108" s="48">
        <f t="shared" si="63"/>
        <v>436.92819148936167</v>
      </c>
      <c r="AZ108" s="48">
        <f t="shared" si="64"/>
        <v>260.93054964539004</v>
      </c>
      <c r="BA108" s="48">
        <f t="shared" si="65"/>
        <v>2145.7313829787236</v>
      </c>
      <c r="BD108">
        <f t="shared" si="76"/>
        <v>20785.821383274615</v>
      </c>
      <c r="BE108">
        <v>845.92</v>
      </c>
      <c r="BF108" s="48">
        <f t="shared" si="93"/>
        <v>250.45874110776609</v>
      </c>
      <c r="BG108" s="52">
        <v>829.91</v>
      </c>
      <c r="BL108">
        <v>6358</v>
      </c>
      <c r="BM108">
        <v>293712</v>
      </c>
      <c r="BN108">
        <v>21564.34</v>
      </c>
      <c r="BO108">
        <v>3081</v>
      </c>
      <c r="BP108" s="52">
        <v>0.6109</v>
      </c>
      <c r="BQ108" s="48">
        <f t="shared" si="67"/>
        <v>40.342674742183661</v>
      </c>
      <c r="BR108" s="48">
        <f t="shared" si="68"/>
        <v>10.407595351121296</v>
      </c>
      <c r="BS108" s="48">
        <f t="shared" si="69"/>
        <v>480.78572597806516</v>
      </c>
      <c r="BU108">
        <v>142128</v>
      </c>
      <c r="BV108">
        <v>359580</v>
      </c>
      <c r="BW108">
        <v>30695</v>
      </c>
      <c r="BX108" s="52">
        <v>1.3501000000000001</v>
      </c>
      <c r="BY108" s="48">
        <f t="shared" si="94"/>
        <v>22.735352936819496</v>
      </c>
      <c r="BZ108" s="48">
        <f t="shared" si="95"/>
        <v>105.27220205910673</v>
      </c>
      <c r="CA108" s="48">
        <f t="shared" si="96"/>
        <v>266.33582697577953</v>
      </c>
      <c r="CC108">
        <v>17328.23</v>
      </c>
      <c r="CD108">
        <v>0</v>
      </c>
      <c r="CE108">
        <v>103715</v>
      </c>
      <c r="CF108">
        <v>32.19</v>
      </c>
      <c r="CG108" s="52">
        <v>0.79530000000000001</v>
      </c>
      <c r="CH108" s="48">
        <f t="shared" si="114"/>
        <v>25.600707</v>
      </c>
      <c r="CI108" s="48">
        <f t="shared" si="72"/>
        <v>13.781141319</v>
      </c>
      <c r="CJ108" s="48">
        <f t="shared" si="73"/>
        <v>82.484539499999997</v>
      </c>
      <c r="CN108">
        <f t="shared" si="110"/>
        <v>44.03304086021506</v>
      </c>
      <c r="CO108">
        <v>70.98</v>
      </c>
      <c r="CP108" s="52">
        <v>6.4340999999999999</v>
      </c>
      <c r="CQ108" s="48">
        <f t="shared" si="115"/>
        <v>6.8436985530556038</v>
      </c>
      <c r="CW108">
        <f t="shared" si="79"/>
        <v>108.17754759238512</v>
      </c>
      <c r="CX108">
        <v>114.3</v>
      </c>
      <c r="CY108" s="52">
        <v>6.6809000000000003</v>
      </c>
      <c r="CZ108" s="48">
        <f t="shared" si="80"/>
        <v>16.192062086303508</v>
      </c>
      <c r="DH108">
        <v>31.83</v>
      </c>
      <c r="DI108" s="52">
        <v>1.2861</v>
      </c>
      <c r="DJ108" s="48">
        <f t="shared" si="81"/>
        <v>24.749241894098436</v>
      </c>
      <c r="DN108">
        <v>14116.1</v>
      </c>
      <c r="DO108">
        <v>89541.88</v>
      </c>
      <c r="DP108">
        <v>118160.7</v>
      </c>
      <c r="DQ108">
        <v>316112.59999999998</v>
      </c>
      <c r="DR108">
        <f t="shared" si="66"/>
        <v>523815.18</v>
      </c>
      <c r="DS108">
        <v>124047.58</v>
      </c>
      <c r="DT108" s="52">
        <v>0.64317000000000002</v>
      </c>
      <c r="DU108" s="48">
        <f t="shared" si="116"/>
        <v>156.52981096573998</v>
      </c>
      <c r="DV108" s="48">
        <f t="shared" si="111"/>
        <v>17.8124431333</v>
      </c>
      <c r="DW108" s="48">
        <f t="shared" si="112"/>
        <v>660.97775632853995</v>
      </c>
      <c r="DZ108" s="48">
        <f t="shared" si="82"/>
        <v>3636.3152317611084</v>
      </c>
      <c r="EA108" s="52">
        <f t="shared" si="113"/>
        <v>2806.7091393072633</v>
      </c>
      <c r="EB108" s="1">
        <f t="shared" si="83"/>
        <v>5940.0783678016724</v>
      </c>
      <c r="EC108">
        <f t="shared" si="84"/>
        <v>0.71678613360544363</v>
      </c>
      <c r="EF108" s="48">
        <f t="shared" si="85"/>
        <v>980.38048077532846</v>
      </c>
      <c r="EG108" s="52">
        <f t="shared" si="86"/>
        <v>1405.422174230167</v>
      </c>
      <c r="EH108">
        <f t="shared" si="87"/>
        <v>627.11555525392646</v>
      </c>
      <c r="EI108" s="52">
        <f t="shared" si="88"/>
        <v>408.20393150791807</v>
      </c>
      <c r="EJ108" s="1">
        <f t="shared" si="89"/>
        <v>2032.5377294840935</v>
      </c>
      <c r="EK108" s="52">
        <f t="shared" si="90"/>
        <v>0.24526525919611122</v>
      </c>
      <c r="EL108">
        <f t="shared" si="91"/>
        <v>0.35833608871661071</v>
      </c>
      <c r="EN108">
        <v>8287.1</v>
      </c>
      <c r="ES108">
        <v>2003</v>
      </c>
      <c r="ET108">
        <v>10966</v>
      </c>
      <c r="EU108">
        <v>121822</v>
      </c>
    </row>
    <row r="109" spans="1:151" x14ac:dyDescent="0.25">
      <c r="A109" t="s">
        <v>397</v>
      </c>
      <c r="B109">
        <v>222.23</v>
      </c>
      <c r="C109">
        <v>861.88499999999999</v>
      </c>
      <c r="D109">
        <v>150.81</v>
      </c>
      <c r="E109">
        <f t="shared" si="59"/>
        <v>0.43281876352413601</v>
      </c>
      <c r="F109" s="1">
        <f t="shared" si="60"/>
        <v>373.03999999999996</v>
      </c>
      <c r="G109" s="1">
        <f t="shared" si="61"/>
        <v>861.88499999999999</v>
      </c>
      <c r="H109">
        <f t="shared" si="97"/>
        <v>0.36251192857045678</v>
      </c>
      <c r="I109" s="52">
        <f t="shared" si="98"/>
        <v>0.35518097690273837</v>
      </c>
      <c r="J109">
        <v>749.6</v>
      </c>
      <c r="K109">
        <v>2632.5349999999999</v>
      </c>
      <c r="L109">
        <v>39.369999999999997</v>
      </c>
      <c r="M109">
        <v>21.844999999999999</v>
      </c>
      <c r="N109" s="52">
        <v>407.37599999999998</v>
      </c>
      <c r="O109">
        <v>189.149</v>
      </c>
      <c r="P109" s="52">
        <v>205.92699999999999</v>
      </c>
      <c r="Q109">
        <f t="shared" si="99"/>
        <v>560.45100000000002</v>
      </c>
      <c r="R109">
        <f t="shared" si="100"/>
        <v>2426.6079999999997</v>
      </c>
      <c r="S109" s="1">
        <f t="shared" si="101"/>
        <v>1029.0419999999999</v>
      </c>
      <c r="T109" s="1">
        <f t="shared" si="62"/>
        <v>2426.6079999999997</v>
      </c>
      <c r="U109">
        <f t="shared" si="102"/>
        <v>0.12247438140464882</v>
      </c>
      <c r="V109" s="52">
        <f t="shared" si="103"/>
        <v>0.28880970233632064</v>
      </c>
      <c r="W109" s="1">
        <f t="shared" si="104"/>
        <v>656.00199999999995</v>
      </c>
      <c r="X109" s="1">
        <f t="shared" si="105"/>
        <v>1564.7229999999997</v>
      </c>
      <c r="Y109">
        <f t="shared" si="106"/>
        <v>7.8075957201175883E-2</v>
      </c>
      <c r="Z109">
        <f t="shared" si="107"/>
        <v>0.1862299901215172</v>
      </c>
      <c r="AA109" s="52">
        <f t="shared" si="92"/>
        <v>0.29539992569994039</v>
      </c>
      <c r="AB109">
        <v>504.92</v>
      </c>
      <c r="AD109">
        <f t="shared" si="53"/>
        <v>134.64267030757924</v>
      </c>
      <c r="AG109">
        <f t="shared" si="108"/>
        <v>2.3527622059421684E-2</v>
      </c>
      <c r="AH109">
        <f t="shared" si="109"/>
        <v>1.6024883101555473E-2</v>
      </c>
      <c r="AI109">
        <f t="shared" si="74"/>
        <v>1.6024883101555473E-2</v>
      </c>
      <c r="AJ109">
        <f t="shared" si="75"/>
        <v>0.66508445557631035</v>
      </c>
      <c r="AP109" s="52">
        <v>1.177243</v>
      </c>
      <c r="AU109">
        <v>306066.07</v>
      </c>
      <c r="AV109">
        <v>2474623</v>
      </c>
      <c r="AW109">
        <v>507111</v>
      </c>
      <c r="AX109" s="52">
        <v>121.22</v>
      </c>
      <c r="AY109" s="48">
        <f t="shared" si="63"/>
        <v>418.33938294010886</v>
      </c>
      <c r="AZ109" s="48">
        <f t="shared" si="64"/>
        <v>252.48809602375846</v>
      </c>
      <c r="BA109" s="48">
        <f t="shared" si="65"/>
        <v>2041.431281966672</v>
      </c>
      <c r="BD109">
        <f t="shared" si="76"/>
        <v>22394.294841461156</v>
      </c>
      <c r="BE109">
        <v>911.38</v>
      </c>
      <c r="BF109" s="48">
        <f t="shared" si="93"/>
        <v>269.97341581026109</v>
      </c>
      <c r="BG109" s="52">
        <v>829.5</v>
      </c>
      <c r="BL109">
        <v>7449</v>
      </c>
      <c r="BM109">
        <v>294663</v>
      </c>
      <c r="BN109">
        <v>22188.31</v>
      </c>
      <c r="BO109">
        <v>3078</v>
      </c>
      <c r="BP109" s="52">
        <v>0.61380000000000001</v>
      </c>
      <c r="BQ109" s="48">
        <f t="shared" si="67"/>
        <v>41.163750407298792</v>
      </c>
      <c r="BR109" s="48">
        <f t="shared" si="68"/>
        <v>12.135874877810362</v>
      </c>
      <c r="BS109" s="48">
        <f t="shared" si="69"/>
        <v>480.06353861192565</v>
      </c>
      <c r="BU109">
        <v>143836</v>
      </c>
      <c r="BV109">
        <v>367139</v>
      </c>
      <c r="BW109">
        <v>31070</v>
      </c>
      <c r="BX109" s="52">
        <v>1.3589</v>
      </c>
      <c r="BY109" s="48">
        <f t="shared" si="94"/>
        <v>22.864081242181175</v>
      </c>
      <c r="BZ109" s="48">
        <f t="shared" si="95"/>
        <v>105.84737655456618</v>
      </c>
      <c r="CA109" s="48">
        <f t="shared" si="96"/>
        <v>270.17366988005006</v>
      </c>
      <c r="CC109">
        <v>16178.11</v>
      </c>
      <c r="CD109">
        <v>0</v>
      </c>
      <c r="CE109">
        <v>100897</v>
      </c>
      <c r="CF109">
        <v>32.840000000000003</v>
      </c>
      <c r="CG109" s="52">
        <v>0.77829999999999999</v>
      </c>
      <c r="CH109" s="48">
        <f t="shared" si="114"/>
        <v>25.559372000000003</v>
      </c>
      <c r="CI109" s="48">
        <f t="shared" si="72"/>
        <v>12.591423013</v>
      </c>
      <c r="CJ109" s="48">
        <f t="shared" si="73"/>
        <v>78.5281351</v>
      </c>
      <c r="CN109">
        <f t="shared" si="110"/>
        <v>40.050339784946239</v>
      </c>
      <c r="CO109">
        <v>64.56</v>
      </c>
      <c r="CP109" s="52">
        <v>6.6295999999999999</v>
      </c>
      <c r="CQ109" s="48">
        <f t="shared" si="115"/>
        <v>6.0411397044989501</v>
      </c>
      <c r="CW109">
        <f t="shared" si="79"/>
        <v>75.137493467711778</v>
      </c>
      <c r="CX109">
        <v>79.39</v>
      </c>
      <c r="CY109" s="52">
        <v>7.3461999999999996</v>
      </c>
      <c r="CZ109" s="48">
        <f t="shared" si="80"/>
        <v>10.228076211879854</v>
      </c>
      <c r="DH109">
        <v>32.68</v>
      </c>
      <c r="DI109" s="52">
        <v>1.4368000000000001</v>
      </c>
      <c r="DJ109" s="48">
        <f t="shared" si="81"/>
        <v>22.744988864142538</v>
      </c>
      <c r="DN109">
        <v>13643.3</v>
      </c>
      <c r="DO109">
        <v>92649.79</v>
      </c>
      <c r="DP109">
        <v>120814.2</v>
      </c>
      <c r="DQ109">
        <v>324298.2</v>
      </c>
      <c r="DR109">
        <f t="shared" si="66"/>
        <v>537762.19000000006</v>
      </c>
      <c r="DS109">
        <v>125904.37</v>
      </c>
      <c r="DT109" s="52">
        <v>0.59601899999999997</v>
      </c>
      <c r="DU109" s="48">
        <f t="shared" si="116"/>
        <v>148.22003825191001</v>
      </c>
      <c r="DV109" s="48">
        <f t="shared" si="111"/>
        <v>16.0614794219</v>
      </c>
      <c r="DW109" s="48">
        <f t="shared" si="112"/>
        <v>633.07677384217016</v>
      </c>
      <c r="DZ109" s="48">
        <f t="shared" si="82"/>
        <v>3503.2733994008177</v>
      </c>
      <c r="EA109" s="52">
        <f t="shared" si="113"/>
        <v>2674.5080558088421</v>
      </c>
      <c r="EB109" s="1">
        <f t="shared" si="83"/>
        <v>5722.7487745052968</v>
      </c>
      <c r="EC109">
        <f t="shared" si="84"/>
        <v>0.68110933867786583</v>
      </c>
      <c r="EF109" s="48">
        <f t="shared" si="85"/>
        <v>965.1342454322812</v>
      </c>
      <c r="EG109" s="52">
        <f t="shared" si="86"/>
        <v>1383.5659687621587</v>
      </c>
      <c r="EH109">
        <f t="shared" si="87"/>
        <v>613.16662154898484</v>
      </c>
      <c r="EI109" s="52">
        <f t="shared" si="88"/>
        <v>399.12424989103499</v>
      </c>
      <c r="EJ109" s="1">
        <f t="shared" si="89"/>
        <v>1996.7325903111437</v>
      </c>
      <c r="EK109" s="52">
        <f t="shared" si="90"/>
        <v>0.23764684903906685</v>
      </c>
      <c r="EL109">
        <f t="shared" si="91"/>
        <v>0.35989436489035176</v>
      </c>
      <c r="EN109">
        <v>8402.1</v>
      </c>
      <c r="ES109">
        <v>2004</v>
      </c>
      <c r="ET109">
        <v>12028</v>
      </c>
      <c r="EU109">
        <v>136019</v>
      </c>
    </row>
    <row r="110" spans="1:151" x14ac:dyDescent="0.25">
      <c r="A110" t="s">
        <v>398</v>
      </c>
      <c r="B110">
        <v>206.44</v>
      </c>
      <c r="C110">
        <v>912.31799999999998</v>
      </c>
      <c r="D110">
        <v>155.13499999999999</v>
      </c>
      <c r="E110">
        <f t="shared" si="59"/>
        <v>0.39632562330240112</v>
      </c>
      <c r="F110" s="1">
        <f t="shared" si="60"/>
        <v>361.57499999999999</v>
      </c>
      <c r="G110" s="1">
        <f t="shared" si="61"/>
        <v>912.31799999999998</v>
      </c>
      <c r="H110">
        <f t="shared" si="97"/>
        <v>0.35770675910701671</v>
      </c>
      <c r="I110" s="52">
        <f t="shared" si="98"/>
        <v>0.37583126773711029</v>
      </c>
      <c r="J110">
        <v>728.07</v>
      </c>
      <c r="K110">
        <v>2642.85</v>
      </c>
      <c r="L110">
        <v>39.9</v>
      </c>
      <c r="M110">
        <v>23.219000000000001</v>
      </c>
      <c r="N110" s="52">
        <v>415.15600000000001</v>
      </c>
      <c r="O110">
        <v>195.53100000000001</v>
      </c>
      <c r="P110" s="52">
        <v>215.38300000000001</v>
      </c>
      <c r="Q110">
        <f t="shared" si="99"/>
        <v>532.53899999999999</v>
      </c>
      <c r="R110">
        <f t="shared" si="100"/>
        <v>2427.4670000000001</v>
      </c>
      <c r="S110" s="1">
        <f t="shared" si="101"/>
        <v>1010.814</v>
      </c>
      <c r="T110" s="1">
        <f t="shared" si="62"/>
        <v>2427.4670000000001</v>
      </c>
      <c r="U110">
        <f t="shared" si="102"/>
        <v>0.1181975935172301</v>
      </c>
      <c r="V110" s="52">
        <f t="shared" si="103"/>
        <v>0.28385119096341166</v>
      </c>
      <c r="W110" s="1">
        <f t="shared" si="104"/>
        <v>649.23900000000003</v>
      </c>
      <c r="X110" s="1">
        <f t="shared" si="105"/>
        <v>1515.1490000000001</v>
      </c>
      <c r="Y110">
        <f t="shared" si="106"/>
        <v>7.5917515405933195E-2</v>
      </c>
      <c r="Z110">
        <f t="shared" si="107"/>
        <v>0.17717103801494408</v>
      </c>
      <c r="AA110" s="52">
        <f t="shared" si="92"/>
        <v>0.29996423931383842</v>
      </c>
      <c r="AB110">
        <v>517.69500000000005</v>
      </c>
      <c r="AD110">
        <f t="shared" si="53"/>
        <v>138.04926959693066</v>
      </c>
      <c r="AG110">
        <f t="shared" si="108"/>
        <v>2.3563602683999256E-2</v>
      </c>
      <c r="AH110">
        <f t="shared" si="109"/>
        <v>1.6142526175110871E-2</v>
      </c>
      <c r="AI110">
        <f t="shared" si="74"/>
        <v>1.6142526175110871E-2</v>
      </c>
      <c r="AJ110">
        <f t="shared" si="75"/>
        <v>0.66891936319685574</v>
      </c>
      <c r="AP110" s="52">
        <v>1.1436599999999999</v>
      </c>
      <c r="AU110">
        <v>315747.40999999997</v>
      </c>
      <c r="AV110">
        <v>2500871</v>
      </c>
      <c r="AW110">
        <v>502750</v>
      </c>
      <c r="AX110" s="52">
        <v>119.57</v>
      </c>
      <c r="AY110" s="48">
        <f t="shared" si="63"/>
        <v>420.46499958183495</v>
      </c>
      <c r="AZ110" s="48">
        <f t="shared" si="64"/>
        <v>264.06908923643056</v>
      </c>
      <c r="BA110" s="48">
        <f t="shared" si="65"/>
        <v>2091.5539014803044</v>
      </c>
      <c r="BD110">
        <f t="shared" si="76"/>
        <v>23599.78992026702</v>
      </c>
      <c r="BE110">
        <v>960.44</v>
      </c>
      <c r="BF110" s="48">
        <f t="shared" si="93"/>
        <v>284.55766468037643</v>
      </c>
      <c r="BG110" s="52">
        <v>829.35</v>
      </c>
      <c r="BL110">
        <v>6085</v>
      </c>
      <c r="BM110">
        <v>311444</v>
      </c>
      <c r="BN110">
        <v>22245.77</v>
      </c>
      <c r="BO110">
        <v>3163</v>
      </c>
      <c r="BP110" s="52">
        <v>0.61129999999999995</v>
      </c>
      <c r="BQ110" s="48">
        <f t="shared" si="67"/>
        <v>41.565139865859642</v>
      </c>
      <c r="BR110" s="48">
        <f t="shared" si="68"/>
        <v>9.9541959757893022</v>
      </c>
      <c r="BS110" s="48">
        <f t="shared" si="69"/>
        <v>509.47816129559959</v>
      </c>
      <c r="BU110">
        <v>128535</v>
      </c>
      <c r="BV110">
        <v>377114</v>
      </c>
      <c r="BW110">
        <v>31573</v>
      </c>
      <c r="BX110" s="52">
        <v>1.3864000000000001</v>
      </c>
      <c r="BY110" s="48">
        <f t="shared" si="94"/>
        <v>22.773369878822852</v>
      </c>
      <c r="BZ110" s="48">
        <f t="shared" si="95"/>
        <v>92.711338718984422</v>
      </c>
      <c r="CA110" s="48">
        <f t="shared" si="96"/>
        <v>272.00952106174265</v>
      </c>
      <c r="CC110">
        <v>15789.78</v>
      </c>
      <c r="CD110">
        <v>0</v>
      </c>
      <c r="CE110">
        <v>106683</v>
      </c>
      <c r="CF110">
        <v>33.83</v>
      </c>
      <c r="CG110" s="52">
        <v>0.76919999999999999</v>
      </c>
      <c r="CH110" s="48">
        <f t="shared" si="114"/>
        <v>26.022036</v>
      </c>
      <c r="CI110" s="48">
        <f t="shared" si="72"/>
        <v>12.145498776</v>
      </c>
      <c r="CJ110" s="48">
        <f t="shared" si="73"/>
        <v>82.060563599999995</v>
      </c>
      <c r="CN110">
        <f t="shared" si="110"/>
        <v>46.148463082437281</v>
      </c>
      <c r="CO110">
        <v>74.39</v>
      </c>
      <c r="CP110" s="52">
        <v>7.0769000000000002</v>
      </c>
      <c r="CQ110" s="48">
        <f t="shared" si="115"/>
        <v>6.5209997431696474</v>
      </c>
      <c r="CW110">
        <f t="shared" si="79"/>
        <v>72.213008585292954</v>
      </c>
      <c r="CX110">
        <v>76.3</v>
      </c>
      <c r="CY110" s="52">
        <v>7.7070999999999996</v>
      </c>
      <c r="CZ110" s="48">
        <f t="shared" si="80"/>
        <v>9.3696732344582205</v>
      </c>
      <c r="DH110">
        <v>32.83</v>
      </c>
      <c r="DI110" s="52">
        <v>1.4444999999999999</v>
      </c>
      <c r="DJ110" s="48">
        <f t="shared" si="81"/>
        <v>22.727587400484598</v>
      </c>
      <c r="DN110">
        <v>13689.9</v>
      </c>
      <c r="DO110">
        <v>99755.14</v>
      </c>
      <c r="DP110">
        <v>121594</v>
      </c>
      <c r="DQ110">
        <v>330670.7</v>
      </c>
      <c r="DR110">
        <f t="shared" si="66"/>
        <v>552019.84</v>
      </c>
      <c r="DS110">
        <v>125752.4</v>
      </c>
      <c r="DT110" s="52">
        <v>0.57336200000000004</v>
      </c>
      <c r="DU110" s="48">
        <f t="shared" si="116"/>
        <v>143.81798978399996</v>
      </c>
      <c r="DV110" s="48">
        <f t="shared" si="111"/>
        <v>15.656591033999998</v>
      </c>
      <c r="DW110" s="48">
        <f t="shared" si="112"/>
        <v>631.32301021439991</v>
      </c>
      <c r="DZ110" s="48">
        <f t="shared" si="82"/>
        <v>3586.4251576520464</v>
      </c>
      <c r="EA110" s="52">
        <f t="shared" si="113"/>
        <v>2722.8769116947042</v>
      </c>
      <c r="EB110" s="1">
        <f t="shared" si="83"/>
        <v>5858.5807717201205</v>
      </c>
      <c r="EC110">
        <f t="shared" si="84"/>
        <v>0.68506188937196655</v>
      </c>
      <c r="EF110" s="48">
        <f t="shared" si="85"/>
        <v>977.81946016900633</v>
      </c>
      <c r="EG110" s="52">
        <f t="shared" si="86"/>
        <v>1401.7508290541195</v>
      </c>
      <c r="EH110">
        <f t="shared" si="87"/>
        <v>606.11888129518286</v>
      </c>
      <c r="EI110" s="52">
        <f t="shared" si="88"/>
        <v>394.53671374120421</v>
      </c>
      <c r="EJ110" s="1">
        <f t="shared" si="89"/>
        <v>2007.8697103493023</v>
      </c>
      <c r="EK110" s="52">
        <f t="shared" si="90"/>
        <v>0.23478638786109549</v>
      </c>
      <c r="EL110">
        <f t="shared" si="91"/>
        <v>0.34994537508753121</v>
      </c>
      <c r="EN110">
        <v>8551.9</v>
      </c>
      <c r="ES110">
        <v>2005</v>
      </c>
      <c r="ET110">
        <v>15409</v>
      </c>
      <c r="EU110">
        <v>138789</v>
      </c>
    </row>
    <row r="111" spans="1:151" x14ac:dyDescent="0.25">
      <c r="A111" t="s">
        <v>399</v>
      </c>
      <c r="B111">
        <v>209.96</v>
      </c>
      <c r="C111">
        <v>951.21400000000006</v>
      </c>
      <c r="D111">
        <v>161.09700000000001</v>
      </c>
      <c r="E111">
        <f t="shared" si="59"/>
        <v>0.39008782461149644</v>
      </c>
      <c r="F111" s="1">
        <f t="shared" si="60"/>
        <v>371.05700000000002</v>
      </c>
      <c r="G111" s="1">
        <f t="shared" si="61"/>
        <v>951.21400000000006</v>
      </c>
      <c r="H111">
        <f t="shared" si="97"/>
        <v>0.36536138142496616</v>
      </c>
      <c r="I111" s="52">
        <f t="shared" si="98"/>
        <v>0.39072349325979033</v>
      </c>
      <c r="J111">
        <v>727.75</v>
      </c>
      <c r="K111">
        <v>2652.623</v>
      </c>
      <c r="L111">
        <v>40.07</v>
      </c>
      <c r="M111">
        <v>21.791</v>
      </c>
      <c r="N111" s="52">
        <v>419.67099999999999</v>
      </c>
      <c r="O111">
        <v>193.69300000000001</v>
      </c>
      <c r="P111" s="52">
        <v>218.12899999999999</v>
      </c>
      <c r="Q111">
        <f t="shared" si="99"/>
        <v>534.05700000000002</v>
      </c>
      <c r="R111">
        <f t="shared" si="100"/>
        <v>2434.4940000000001</v>
      </c>
      <c r="S111" s="1">
        <f t="shared" si="101"/>
        <v>1015.5890000000002</v>
      </c>
      <c r="T111" s="1">
        <f t="shared" si="62"/>
        <v>2434.4940000000001</v>
      </c>
      <c r="U111">
        <f t="shared" si="102"/>
        <v>0.11684449711222074</v>
      </c>
      <c r="V111" s="52">
        <f t="shared" si="103"/>
        <v>0.28009089026438716</v>
      </c>
      <c r="W111" s="1">
        <f t="shared" si="104"/>
        <v>644.53200000000015</v>
      </c>
      <c r="X111" s="1">
        <f t="shared" si="105"/>
        <v>1483.2800000000002</v>
      </c>
      <c r="Y111">
        <f t="shared" si="106"/>
        <v>7.4154030235394297E-2</v>
      </c>
      <c r="Z111">
        <f t="shared" si="107"/>
        <v>0.17065279919004123</v>
      </c>
      <c r="AA111" s="52">
        <f t="shared" si="92"/>
        <v>0.30290833964654773</v>
      </c>
      <c r="AB111">
        <v>556.22199999999998</v>
      </c>
      <c r="AD111">
        <f t="shared" si="53"/>
        <v>148.32293306627253</v>
      </c>
      <c r="AG111">
        <f t="shared" si="108"/>
        <v>2.5146809347359848E-2</v>
      </c>
      <c r="AH111">
        <f t="shared" si="109"/>
        <v>1.7064696963376119E-2</v>
      </c>
      <c r="AI111">
        <f t="shared" si="74"/>
        <v>1.7064696963376119E-2</v>
      </c>
      <c r="AJ111">
        <f t="shared" si="75"/>
        <v>0.66153817180047891</v>
      </c>
      <c r="AN111">
        <v>344.45</v>
      </c>
      <c r="AO111">
        <v>168.16</v>
      </c>
      <c r="AP111" s="52">
        <v>1.0925199999999999</v>
      </c>
      <c r="AQ111" s="48">
        <f>(AN111+AO111)*AP111</f>
        <v>560.03667719999999</v>
      </c>
      <c r="AU111">
        <v>318567.09999999998</v>
      </c>
      <c r="AV111">
        <v>2518443</v>
      </c>
      <c r="AW111">
        <v>511338</v>
      </c>
      <c r="AX111" s="52">
        <v>117.94</v>
      </c>
      <c r="AY111" s="48">
        <f t="shared" si="63"/>
        <v>433.55774122435139</v>
      </c>
      <c r="AZ111" s="48">
        <f t="shared" si="64"/>
        <v>270.10946243852806</v>
      </c>
      <c r="BA111" s="48">
        <f t="shared" si="65"/>
        <v>2135.3595048329657</v>
      </c>
      <c r="BD111">
        <f t="shared" si="76"/>
        <v>23314.756432412392</v>
      </c>
      <c r="BE111">
        <v>948.84</v>
      </c>
      <c r="BF111" s="48">
        <f t="shared" si="93"/>
        <v>281.26327231988699</v>
      </c>
      <c r="BG111" s="52">
        <v>828.93</v>
      </c>
      <c r="BL111">
        <v>6292</v>
      </c>
      <c r="BM111">
        <v>321916</v>
      </c>
      <c r="BN111">
        <v>22562.7</v>
      </c>
      <c r="BO111">
        <v>3611</v>
      </c>
      <c r="BP111" s="52">
        <v>0.61570000000000003</v>
      </c>
      <c r="BQ111" s="48">
        <f t="shared" si="67"/>
        <v>42.510475881110928</v>
      </c>
      <c r="BR111" s="48">
        <f t="shared" si="68"/>
        <v>10.219262627903198</v>
      </c>
      <c r="BS111" s="48">
        <f t="shared" si="69"/>
        <v>522.84554165989925</v>
      </c>
      <c r="BU111">
        <v>122475</v>
      </c>
      <c r="BV111">
        <v>378040</v>
      </c>
      <c r="BW111">
        <v>31927</v>
      </c>
      <c r="BX111" s="52">
        <v>1.3847</v>
      </c>
      <c r="BY111" s="48">
        <f t="shared" si="94"/>
        <v>23.056979851231315</v>
      </c>
      <c r="BZ111" s="48">
        <f t="shared" si="95"/>
        <v>88.448761464577174</v>
      </c>
      <c r="CA111" s="48">
        <f t="shared" si="96"/>
        <v>273.01220480970608</v>
      </c>
      <c r="CC111">
        <v>13902.25</v>
      </c>
      <c r="CD111">
        <v>0</v>
      </c>
      <c r="CE111">
        <v>105663</v>
      </c>
      <c r="CF111">
        <v>30.86</v>
      </c>
      <c r="CG111" s="52">
        <v>0.73580000000000001</v>
      </c>
      <c r="CH111" s="48">
        <f t="shared" si="114"/>
        <v>22.706788</v>
      </c>
      <c r="CI111" s="48">
        <f t="shared" si="72"/>
        <v>10.229275550000001</v>
      </c>
      <c r="CJ111" s="48">
        <f t="shared" si="73"/>
        <v>77.746835399999995</v>
      </c>
      <c r="CN111">
        <f t="shared" si="110"/>
        <v>40.701716129032263</v>
      </c>
      <c r="CO111">
        <v>65.61</v>
      </c>
      <c r="CP111" s="52">
        <v>7.4585999999999997</v>
      </c>
      <c r="CQ111" s="48">
        <f t="shared" si="115"/>
        <v>5.4570182244700431</v>
      </c>
      <c r="CW111">
        <f t="shared" si="79"/>
        <v>71.257108995893944</v>
      </c>
      <c r="CX111">
        <v>75.290000000000006</v>
      </c>
      <c r="CY111" s="52">
        <v>7.8371000000000004</v>
      </c>
      <c r="CZ111" s="48">
        <f t="shared" si="80"/>
        <v>9.0922801796447583</v>
      </c>
      <c r="DH111">
        <v>32.770000000000003</v>
      </c>
      <c r="DI111" s="52">
        <v>1.4888999999999999</v>
      </c>
      <c r="DJ111" s="48">
        <f t="shared" si="81"/>
        <v>22.009537242259391</v>
      </c>
      <c r="DN111">
        <v>12743</v>
      </c>
      <c r="DO111">
        <v>95787.81</v>
      </c>
      <c r="DP111">
        <v>124302.8</v>
      </c>
      <c r="DQ111">
        <v>330712.90000000002</v>
      </c>
      <c r="DR111">
        <f t="shared" si="66"/>
        <v>550803.51</v>
      </c>
      <c r="DS111">
        <v>125149.5</v>
      </c>
      <c r="DT111" s="52">
        <v>0.56641200000000003</v>
      </c>
      <c r="DU111" s="48">
        <f t="shared" si="116"/>
        <v>136.72833173999999</v>
      </c>
      <c r="DV111" s="48">
        <f t="shared" si="111"/>
        <v>13.921982359999999</v>
      </c>
      <c r="DW111" s="48">
        <f t="shared" si="112"/>
        <v>601.76385074519999</v>
      </c>
      <c r="DZ111" s="48">
        <f t="shared" si="82"/>
        <v>3610.7279374477712</v>
      </c>
      <c r="EA111" s="52">
        <f t="shared" si="113"/>
        <v>2737.1233555781655</v>
      </c>
      <c r="EB111" s="1">
        <f t="shared" si="83"/>
        <v>5898.2804147216748</v>
      </c>
      <c r="EC111">
        <f t="shared" si="84"/>
        <v>0.678602868763855</v>
      </c>
      <c r="EF111">
        <f t="shared" si="85"/>
        <v>976.38242466295469</v>
      </c>
      <c r="EG111" s="87">
        <f t="shared" ref="EG111:EG142" si="117">DJ111+CZ111+CQ111+CH111+BY111+BQ111+BF111+AY111+AQ111</f>
        <v>1399.6907701229547</v>
      </c>
      <c r="EH111">
        <f t="shared" si="87"/>
        <v>603.64859014242859</v>
      </c>
      <c r="EI111" s="52">
        <f t="shared" si="88"/>
        <v>392.92874444100846</v>
      </c>
      <c r="EJ111" s="1">
        <f t="shared" si="89"/>
        <v>2003.3393602653832</v>
      </c>
      <c r="EK111" s="52">
        <f t="shared" si="90"/>
        <v>0.23048613178690069</v>
      </c>
      <c r="EL111">
        <f t="shared" si="91"/>
        <v>0.34665279165161056</v>
      </c>
      <c r="EN111">
        <v>8691.7999999999993</v>
      </c>
      <c r="ES111">
        <v>2006</v>
      </c>
      <c r="ET111">
        <v>12587</v>
      </c>
      <c r="EU111">
        <v>131382</v>
      </c>
    </row>
    <row r="112" spans="1:151" x14ac:dyDescent="0.25">
      <c r="A112" t="s">
        <v>400</v>
      </c>
      <c r="B112">
        <v>191.29</v>
      </c>
      <c r="C112">
        <v>959.97299999999996</v>
      </c>
      <c r="D112">
        <v>170.50899999999999</v>
      </c>
      <c r="E112">
        <f t="shared" si="59"/>
        <v>0.37688455821153305</v>
      </c>
      <c r="F112" s="1">
        <f t="shared" si="60"/>
        <v>361.79899999999998</v>
      </c>
      <c r="G112" s="1">
        <f t="shared" si="61"/>
        <v>959.97299999999996</v>
      </c>
      <c r="H112">
        <f t="shared" si="97"/>
        <v>0.35730481997436248</v>
      </c>
      <c r="I112" s="52">
        <f t="shared" si="98"/>
        <v>0.39602666819581261</v>
      </c>
      <c r="J112">
        <v>701.92</v>
      </c>
      <c r="K112">
        <v>2657.6239999999998</v>
      </c>
      <c r="L112">
        <v>39.619999999999997</v>
      </c>
      <c r="M112">
        <v>30.838000000000001</v>
      </c>
      <c r="N112" s="52">
        <v>437.32299999999998</v>
      </c>
      <c r="O112">
        <v>197.12299999999999</v>
      </c>
      <c r="P112" s="52">
        <v>233.613</v>
      </c>
      <c r="Q112">
        <f t="shared" si="99"/>
        <v>504.79699999999997</v>
      </c>
      <c r="R112">
        <f t="shared" si="100"/>
        <v>2424.011</v>
      </c>
      <c r="S112" s="1">
        <f t="shared" si="101"/>
        <v>1012.5779999999999</v>
      </c>
      <c r="T112" s="1">
        <f t="shared" si="62"/>
        <v>2424.011</v>
      </c>
      <c r="U112">
        <f t="shared" si="102"/>
        <v>0.11521887054379117</v>
      </c>
      <c r="V112" s="52">
        <f t="shared" si="103"/>
        <v>0.27582251402432784</v>
      </c>
      <c r="W112" s="1">
        <f t="shared" si="104"/>
        <v>650.77899999999988</v>
      </c>
      <c r="X112" s="1">
        <f t="shared" si="105"/>
        <v>1464.038</v>
      </c>
      <c r="Y112">
        <f t="shared" si="106"/>
        <v>7.4050612746492495E-2</v>
      </c>
      <c r="Z112">
        <f t="shared" si="107"/>
        <v>0.16658944278188048</v>
      </c>
      <c r="AA112" s="52">
        <f t="shared" si="92"/>
        <v>0.30772355243976185</v>
      </c>
      <c r="AB112">
        <v>568.15800000000002</v>
      </c>
      <c r="AD112">
        <f t="shared" si="53"/>
        <v>151.50580344730571</v>
      </c>
      <c r="AG112">
        <f t="shared" si="108"/>
        <v>2.6013502679373069E-2</v>
      </c>
      <c r="AH112">
        <f t="shared" si="109"/>
        <v>1.7239489258139312E-2</v>
      </c>
      <c r="AI112">
        <f t="shared" si="74"/>
        <v>1.7239489258139312E-2</v>
      </c>
      <c r="AJ112">
        <f t="shared" si="75"/>
        <v>0.64547362056882174</v>
      </c>
      <c r="AN112">
        <v>342.75</v>
      </c>
      <c r="AO112">
        <v>171.29</v>
      </c>
      <c r="AP112" s="52">
        <v>1.1237569999999999</v>
      </c>
      <c r="AQ112" s="48">
        <f t="shared" ref="AQ112:AQ175" si="118">(AN112+AO112)*AP112</f>
        <v>577.65604827999994</v>
      </c>
      <c r="AU112">
        <v>333551.5</v>
      </c>
      <c r="AV112">
        <v>2571553</v>
      </c>
      <c r="AW112">
        <v>536587</v>
      </c>
      <c r="AX112" s="52">
        <v>125.24</v>
      </c>
      <c r="AY112" s="48">
        <f t="shared" si="63"/>
        <v>428.44698179495373</v>
      </c>
      <c r="AZ112" s="48">
        <f t="shared" si="64"/>
        <v>266.32984669434688</v>
      </c>
      <c r="BA112" s="48">
        <f t="shared" si="65"/>
        <v>2053.3000638773556</v>
      </c>
      <c r="BD112">
        <f t="shared" si="76"/>
        <v>24072.798078991291</v>
      </c>
      <c r="BE112">
        <v>979.69</v>
      </c>
      <c r="BF112" s="48">
        <f t="shared" si="93"/>
        <v>290.68161660316719</v>
      </c>
      <c r="BG112" s="52">
        <v>828.15</v>
      </c>
      <c r="BL112">
        <v>4579</v>
      </c>
      <c r="BM112">
        <v>326909</v>
      </c>
      <c r="BN112">
        <v>22385.58</v>
      </c>
      <c r="BO112">
        <v>7021</v>
      </c>
      <c r="BP112" s="52">
        <v>0.60240000000000005</v>
      </c>
      <c r="BQ112" s="48">
        <f t="shared" si="67"/>
        <v>48.815703851261617</v>
      </c>
      <c r="BR112" s="48">
        <f t="shared" si="68"/>
        <v>7.6012616201859231</v>
      </c>
      <c r="BS112" s="48">
        <f t="shared" si="69"/>
        <v>542.67762284196544</v>
      </c>
      <c r="BU112">
        <v>116782</v>
      </c>
      <c r="BV112">
        <v>387982</v>
      </c>
      <c r="BW112">
        <v>32355</v>
      </c>
      <c r="BX112" s="52">
        <v>1.4089</v>
      </c>
      <c r="BY112" s="48">
        <f t="shared" si="94"/>
        <v>22.964724252963304</v>
      </c>
      <c r="BZ112" s="48">
        <f t="shared" si="95"/>
        <v>82.888778479664978</v>
      </c>
      <c r="CA112" s="48">
        <f t="shared" si="96"/>
        <v>275.37937397970052</v>
      </c>
      <c r="CC112">
        <v>14853.24</v>
      </c>
      <c r="CD112">
        <v>0</v>
      </c>
      <c r="CE112">
        <v>98534</v>
      </c>
      <c r="CF112">
        <v>29.13</v>
      </c>
      <c r="CG112" s="52">
        <v>0.69310000000000005</v>
      </c>
      <c r="CH112" s="48">
        <f t="shared" si="114"/>
        <v>20.190003000000001</v>
      </c>
      <c r="CI112" s="48">
        <f t="shared" si="72"/>
        <v>10.294780644000001</v>
      </c>
      <c r="CJ112" s="48">
        <f t="shared" si="73"/>
        <v>68.293915400000003</v>
      </c>
      <c r="CN112">
        <f t="shared" si="110"/>
        <v>38.958508960573475</v>
      </c>
      <c r="CO112">
        <v>62.8</v>
      </c>
      <c r="CP112" s="52">
        <v>7.1265999999999998</v>
      </c>
      <c r="CQ112" s="48">
        <f t="shared" si="115"/>
        <v>5.4666333118981667</v>
      </c>
      <c r="CW112">
        <f t="shared" si="79"/>
        <v>80.219850690556129</v>
      </c>
      <c r="CX112">
        <v>84.76</v>
      </c>
      <c r="CY112" s="52">
        <v>7.6355000000000004</v>
      </c>
      <c r="CZ112" s="48">
        <f t="shared" si="80"/>
        <v>10.506168645217226</v>
      </c>
      <c r="DH112">
        <v>32.71</v>
      </c>
      <c r="DI112" s="52">
        <v>1.4327000000000001</v>
      </c>
      <c r="DJ112" s="48">
        <f t="shared" si="81"/>
        <v>22.83101835694842</v>
      </c>
      <c r="DN112">
        <v>13465.2</v>
      </c>
      <c r="DO112">
        <v>90464.59</v>
      </c>
      <c r="DP112">
        <v>127571</v>
      </c>
      <c r="DQ112">
        <v>338739.1</v>
      </c>
      <c r="DR112">
        <f t="shared" si="66"/>
        <v>556774.68999999994</v>
      </c>
      <c r="DS112">
        <v>124346.48</v>
      </c>
      <c r="DT112" s="52">
        <v>0.55800499999999997</v>
      </c>
      <c r="DU112" s="48">
        <f t="shared" si="116"/>
        <v>139.73522732535997</v>
      </c>
      <c r="DV112" s="48">
        <f t="shared" si="111"/>
        <v>15.131612756399999</v>
      </c>
      <c r="DW112" s="48">
        <f t="shared" si="112"/>
        <v>625.6794553103299</v>
      </c>
      <c r="DZ112" s="48">
        <f t="shared" si="82"/>
        <v>3565.3304314093516</v>
      </c>
      <c r="EA112" s="52">
        <f t="shared" si="113"/>
        <v>2678.9795191876856</v>
      </c>
      <c r="EB112" s="1">
        <f t="shared" si="83"/>
        <v>5824.1216230922819</v>
      </c>
      <c r="EC112">
        <f t="shared" si="84"/>
        <v>0.66271310982696108</v>
      </c>
      <c r="EE112">
        <f t="shared" ref="EE112:EE143" si="119">AN112*AP112+AO112*AP112+AW112/AX112/10+BW112/BX112/1000+CF112*CG112+CN112/CP112+DH112/DI112</f>
        <v>1077.5554089967636</v>
      </c>
      <c r="EF112">
        <f t="shared" si="85"/>
        <v>989.6380771417696</v>
      </c>
      <c r="EG112" s="87">
        <f t="shared" si="117"/>
        <v>1427.5588980964094</v>
      </c>
      <c r="EH112">
        <f t="shared" si="87"/>
        <v>587.2373334633927</v>
      </c>
      <c r="EI112" s="52">
        <f t="shared" si="88"/>
        <v>382.24628019459777</v>
      </c>
      <c r="EJ112" s="1">
        <f t="shared" si="89"/>
        <v>2014.796231559802</v>
      </c>
      <c r="EK112" s="52">
        <f t="shared" si="90"/>
        <v>0.22925892738752685</v>
      </c>
      <c r="EL112">
        <f t="shared" si="91"/>
        <v>0.35031870331969484</v>
      </c>
      <c r="EN112">
        <v>8788.2999999999993</v>
      </c>
      <c r="ES112">
        <v>2007</v>
      </c>
      <c r="ET112">
        <v>9056</v>
      </c>
      <c r="EU112">
        <v>127134</v>
      </c>
    </row>
    <row r="113" spans="1:151" x14ac:dyDescent="0.25">
      <c r="A113" t="s">
        <v>401</v>
      </c>
      <c r="B113">
        <v>183.03</v>
      </c>
      <c r="C113">
        <v>966.44200000000001</v>
      </c>
      <c r="D113">
        <v>170.45</v>
      </c>
      <c r="E113">
        <f t="shared" si="59"/>
        <v>0.36575397178516666</v>
      </c>
      <c r="F113" s="1">
        <f t="shared" si="60"/>
        <v>353.48</v>
      </c>
      <c r="G113" s="1">
        <f t="shared" si="61"/>
        <v>966.44200000000001</v>
      </c>
      <c r="H113">
        <f t="shared" si="97"/>
        <v>0.35758869409515331</v>
      </c>
      <c r="I113" s="52">
        <f t="shared" si="98"/>
        <v>0.39831481906602034</v>
      </c>
      <c r="J113">
        <v>682.18</v>
      </c>
      <c r="K113">
        <v>2664.2510000000002</v>
      </c>
      <c r="L113">
        <v>39.96</v>
      </c>
      <c r="M113">
        <v>24.445</v>
      </c>
      <c r="N113" s="52">
        <v>437.18299999999999</v>
      </c>
      <c r="O113">
        <v>195.25800000000001</v>
      </c>
      <c r="P113" s="52">
        <v>237.92400000000001</v>
      </c>
      <c r="Q113">
        <f t="shared" si="99"/>
        <v>486.92199999999991</v>
      </c>
      <c r="R113">
        <f t="shared" si="100"/>
        <v>2426.3270000000002</v>
      </c>
      <c r="S113" s="1">
        <f t="shared" si="101"/>
        <v>988.51</v>
      </c>
      <c r="T113" s="1">
        <f t="shared" si="62"/>
        <v>2426.3270000000002</v>
      </c>
      <c r="U113">
        <f t="shared" si="102"/>
        <v>0.11119722825292191</v>
      </c>
      <c r="V113" s="52">
        <f t="shared" si="103"/>
        <v>0.27293688200951666</v>
      </c>
      <c r="W113" s="1">
        <f t="shared" si="104"/>
        <v>635.03</v>
      </c>
      <c r="X113" s="1">
        <f t="shared" si="105"/>
        <v>1459.8850000000002</v>
      </c>
      <c r="Y113">
        <f t="shared" si="106"/>
        <v>7.143435661495888E-2</v>
      </c>
      <c r="Z113">
        <f t="shared" si="107"/>
        <v>0.16422207723545226</v>
      </c>
      <c r="AA113" s="52">
        <f t="shared" si="92"/>
        <v>0.3031292439072707</v>
      </c>
      <c r="AB113">
        <v>580.70699999999999</v>
      </c>
      <c r="AD113">
        <f t="shared" si="53"/>
        <v>154.85213726194925</v>
      </c>
      <c r="AG113">
        <f t="shared" si="108"/>
        <v>2.6117061005013105E-2</v>
      </c>
      <c r="AH113">
        <f t="shared" si="109"/>
        <v>1.74192759330404E-2</v>
      </c>
      <c r="AI113">
        <f t="shared" ref="AI113:AI144" si="120">AD113/EN113</f>
        <v>1.74192759330404E-2</v>
      </c>
      <c r="AJ113">
        <f t="shared" ref="AJ113:AJ144" si="121">(EB113-AD113)/EN113</f>
        <v>0.64954994888505124</v>
      </c>
      <c r="AN113">
        <v>346.53</v>
      </c>
      <c r="AO113">
        <v>137.75</v>
      </c>
      <c r="AP113" s="52">
        <v>1.0868329999999999</v>
      </c>
      <c r="AQ113" s="48">
        <f t="shared" si="118"/>
        <v>526.33148523999989</v>
      </c>
      <c r="AU113">
        <v>368198.32</v>
      </c>
      <c r="AV113">
        <v>2739070</v>
      </c>
      <c r="AW113">
        <v>554918</v>
      </c>
      <c r="AX113" s="52">
        <v>128.05000000000001</v>
      </c>
      <c r="AY113" s="48">
        <f t="shared" si="63"/>
        <v>433.36040609137052</v>
      </c>
      <c r="AZ113" s="48">
        <f t="shared" si="64"/>
        <v>287.54261616556033</v>
      </c>
      <c r="BA113" s="48">
        <f t="shared" si="65"/>
        <v>2139.0628660679422</v>
      </c>
      <c r="BD113">
        <f t="shared" si="76"/>
        <v>24647.042269608752</v>
      </c>
      <c r="BE113">
        <v>1003.06</v>
      </c>
      <c r="BF113" s="48">
        <f t="shared" si="93"/>
        <v>297.70195153590066</v>
      </c>
      <c r="BG113" s="52">
        <v>827.91</v>
      </c>
      <c r="BL113">
        <v>4334</v>
      </c>
      <c r="BM113">
        <v>327835</v>
      </c>
      <c r="BN113">
        <v>22785.53</v>
      </c>
      <c r="BO113">
        <v>3147</v>
      </c>
      <c r="BP113" s="52">
        <v>0.60760000000000003</v>
      </c>
      <c r="BQ113" s="48">
        <f t="shared" si="67"/>
        <v>42.680266622778134</v>
      </c>
      <c r="BR113" s="48">
        <f t="shared" si="68"/>
        <v>7.1329822251481234</v>
      </c>
      <c r="BS113" s="48">
        <f t="shared" si="69"/>
        <v>539.55727452271231</v>
      </c>
      <c r="BU113">
        <v>121656</v>
      </c>
      <c r="BV113">
        <v>387775</v>
      </c>
      <c r="BW113">
        <v>32900</v>
      </c>
      <c r="BX113" s="52">
        <v>1.4301999999999999</v>
      </c>
      <c r="BY113" s="48">
        <f t="shared" si="94"/>
        <v>23.003775695706896</v>
      </c>
      <c r="BZ113" s="48">
        <f t="shared" si="95"/>
        <v>85.062229058872887</v>
      </c>
      <c r="CA113" s="48">
        <f t="shared" si="96"/>
        <v>271.13340791497694</v>
      </c>
      <c r="CC113">
        <v>13570.55</v>
      </c>
      <c r="CD113">
        <v>0</v>
      </c>
      <c r="CE113">
        <v>97530</v>
      </c>
      <c r="CF113">
        <v>29.92</v>
      </c>
      <c r="CG113" s="52">
        <v>0.66579999999999995</v>
      </c>
      <c r="CH113" s="48">
        <f t="shared" si="114"/>
        <v>19.920735999999998</v>
      </c>
      <c r="CI113" s="48">
        <f t="shared" si="72"/>
        <v>9.0352721899999988</v>
      </c>
      <c r="CJ113" s="48">
        <f t="shared" si="73"/>
        <v>64.935473999999999</v>
      </c>
      <c r="CN113">
        <f t="shared" si="110"/>
        <v>39.827010752688174</v>
      </c>
      <c r="CO113">
        <v>64.2</v>
      </c>
      <c r="CP113" s="52">
        <v>7.5397999999999996</v>
      </c>
      <c r="CQ113" s="48">
        <f t="shared" si="115"/>
        <v>5.2822370291901874</v>
      </c>
      <c r="CW113">
        <f t="shared" si="79"/>
        <v>71.995328480776351</v>
      </c>
      <c r="CX113">
        <v>76.069999999999993</v>
      </c>
      <c r="CY113" s="52">
        <v>8.0129000000000001</v>
      </c>
      <c r="CZ113" s="48">
        <f t="shared" si="80"/>
        <v>8.9849278639164787</v>
      </c>
      <c r="DH113">
        <v>32.9</v>
      </c>
      <c r="DI113" s="52">
        <v>1.4749000000000001</v>
      </c>
      <c r="DJ113" s="48">
        <f t="shared" si="81"/>
        <v>22.30659705742762</v>
      </c>
      <c r="DN113">
        <v>13104.7</v>
      </c>
      <c r="DO113">
        <v>89215.69</v>
      </c>
      <c r="DP113">
        <v>126063.3</v>
      </c>
      <c r="DQ113">
        <v>350530.2</v>
      </c>
      <c r="DR113">
        <f t="shared" si="66"/>
        <v>565809.18999999994</v>
      </c>
      <c r="DS113">
        <v>124319.66</v>
      </c>
      <c r="DT113" s="52">
        <v>0.54147699999999999</v>
      </c>
      <c r="DU113" s="48">
        <f t="shared" si="116"/>
        <v>135.11470903678</v>
      </c>
      <c r="DV113" s="48">
        <f t="shared" si="111"/>
        <v>14.242620415099999</v>
      </c>
      <c r="DW113" s="48">
        <f t="shared" si="112"/>
        <v>614.94009939526984</v>
      </c>
      <c r="DZ113" s="48">
        <f t="shared" ref="DZ113:DZ144" si="122">CJ113+CA113+DW113+BA113+BS113</f>
        <v>3629.6291219009013</v>
      </c>
      <c r="EA113" s="52">
        <f t="shared" si="113"/>
        <v>2754.0029654632121</v>
      </c>
      <c r="EB113" s="1">
        <f t="shared" si="83"/>
        <v>5929.1563178653896</v>
      </c>
      <c r="EC113">
        <f t="shared" ref="EC113:EC144" si="123">EB113/EN113</f>
        <v>0.66696922481809162</v>
      </c>
      <c r="EE113">
        <f t="shared" si="119"/>
        <v>1030.2052371136951</v>
      </c>
      <c r="EF113">
        <f t="shared" si="85"/>
        <v>988.35560693307059</v>
      </c>
      <c r="EG113" s="87">
        <f t="shared" si="117"/>
        <v>1379.5723831362905</v>
      </c>
      <c r="EH113">
        <f t="shared" si="87"/>
        <v>619.14500951652428</v>
      </c>
      <c r="EI113" s="52">
        <f t="shared" ref="EI113:EI144" si="124">CI113+BZ113+AZ113+DV113+BR113</f>
        <v>403.01572005468137</v>
      </c>
      <c r="EJ113" s="1">
        <f t="shared" ref="EJ113:EJ144" si="125">EG113+EH113</f>
        <v>1998.7173926528149</v>
      </c>
      <c r="EK113" s="52">
        <f t="shared" ref="EK113:EK144" si="126">EJ113/EN113</f>
        <v>0.22483519046231196</v>
      </c>
      <c r="EL113">
        <f t="shared" ref="EL113:EL144" si="127">(EJ113+F113)/(EB113+G113)</f>
        <v>0.34111577911356128</v>
      </c>
      <c r="EN113">
        <v>8889.7000000000007</v>
      </c>
      <c r="ES113">
        <v>2008</v>
      </c>
      <c r="ET113">
        <v>10670</v>
      </c>
      <c r="EU113">
        <v>127411</v>
      </c>
    </row>
    <row r="114" spans="1:151" x14ac:dyDescent="0.25">
      <c r="A114" t="s">
        <v>402</v>
      </c>
      <c r="B114">
        <v>175.87</v>
      </c>
      <c r="C114">
        <v>990.303</v>
      </c>
      <c r="D114">
        <v>172.28299999999999</v>
      </c>
      <c r="E114">
        <f t="shared" si="59"/>
        <v>0.35156209766101892</v>
      </c>
      <c r="F114" s="1">
        <f t="shared" si="60"/>
        <v>348.15300000000002</v>
      </c>
      <c r="G114" s="1">
        <f t="shared" si="61"/>
        <v>990.303</v>
      </c>
      <c r="H114">
        <f t="shared" si="97"/>
        <v>0.35505744711663001</v>
      </c>
      <c r="I114" s="52">
        <f t="shared" si="98"/>
        <v>0.41198732632142981</v>
      </c>
      <c r="J114">
        <v>668.52</v>
      </c>
      <c r="K114">
        <v>2646.2310000000002</v>
      </c>
      <c r="L114">
        <v>40.26</v>
      </c>
      <c r="M114">
        <v>23.651</v>
      </c>
      <c r="N114" s="52">
        <v>445.387</v>
      </c>
      <c r="O114">
        <v>197.26400000000001</v>
      </c>
      <c r="P114" s="52">
        <v>242.50899999999999</v>
      </c>
      <c r="Q114">
        <f t="shared" si="99"/>
        <v>471.25599999999997</v>
      </c>
      <c r="R114">
        <f t="shared" si="100"/>
        <v>2403.7220000000002</v>
      </c>
      <c r="S114" s="1">
        <f t="shared" si="101"/>
        <v>980.55399999999997</v>
      </c>
      <c r="T114" s="1">
        <f t="shared" si="62"/>
        <v>2403.7220000000002</v>
      </c>
      <c r="U114">
        <f t="shared" si="102"/>
        <v>0.10901464195581842</v>
      </c>
      <c r="V114" s="52">
        <f t="shared" si="103"/>
        <v>0.26723759547288961</v>
      </c>
      <c r="W114" s="1">
        <f t="shared" si="104"/>
        <v>632.40099999999995</v>
      </c>
      <c r="X114" s="1">
        <f t="shared" si="105"/>
        <v>1413.4190000000003</v>
      </c>
      <c r="Y114">
        <f t="shared" si="106"/>
        <v>7.0308181484652066E-2</v>
      </c>
      <c r="Z114">
        <f t="shared" si="107"/>
        <v>0.15713909302144599</v>
      </c>
      <c r="AA114" s="52">
        <f t="shared" si="92"/>
        <v>0.30911859303360018</v>
      </c>
      <c r="AB114">
        <v>610.48299999999995</v>
      </c>
      <c r="AD114">
        <f t="shared" si="53"/>
        <v>162.79224688541132</v>
      </c>
      <c r="AG114">
        <f t="shared" si="108"/>
        <v>2.8016918659532049E-2</v>
      </c>
      <c r="AH114">
        <f t="shared" si="109"/>
        <v>1.8098685546534213E-2</v>
      </c>
      <c r="AI114">
        <f t="shared" si="120"/>
        <v>1.8098685546534213E-2</v>
      </c>
      <c r="AJ114">
        <f t="shared" si="121"/>
        <v>0.6278926087308111</v>
      </c>
      <c r="AN114">
        <v>346.14</v>
      </c>
      <c r="AO114">
        <v>168.5</v>
      </c>
      <c r="AP114" s="52">
        <v>1.1005069999999999</v>
      </c>
      <c r="AQ114" s="48">
        <f t="shared" si="118"/>
        <v>566.3649224799999</v>
      </c>
      <c r="AU114">
        <v>342616.11</v>
      </c>
      <c r="AV114">
        <v>2778759</v>
      </c>
      <c r="AW114">
        <v>550138</v>
      </c>
      <c r="AX114" s="52">
        <v>135.75</v>
      </c>
      <c r="AY114" s="48">
        <f t="shared" si="63"/>
        <v>405.25819521178636</v>
      </c>
      <c r="AZ114" s="48">
        <f t="shared" si="64"/>
        <v>252.38755801104972</v>
      </c>
      <c r="BA114" s="48">
        <f t="shared" si="65"/>
        <v>2046.9679558011048</v>
      </c>
      <c r="BD114">
        <f t="shared" si="76"/>
        <v>25154.451021694793</v>
      </c>
      <c r="BE114">
        <v>1023.71</v>
      </c>
      <c r="BF114" s="48">
        <f t="shared" si="93"/>
        <v>303.82340320672995</v>
      </c>
      <c r="BG114" s="52">
        <v>827.93</v>
      </c>
      <c r="BL114">
        <v>4558</v>
      </c>
      <c r="BM114">
        <v>330894</v>
      </c>
      <c r="BN114">
        <v>23453.599999999999</v>
      </c>
      <c r="BO114">
        <v>3630</v>
      </c>
      <c r="BP114" s="52">
        <v>0.60489999999999999</v>
      </c>
      <c r="BQ114" s="48">
        <f t="shared" si="67"/>
        <v>44.77368160026451</v>
      </c>
      <c r="BR114" s="48">
        <f t="shared" si="68"/>
        <v>7.5351297735162834</v>
      </c>
      <c r="BS114" s="48">
        <f t="shared" si="69"/>
        <v>547.02264837163159</v>
      </c>
      <c r="BU114">
        <v>102793</v>
      </c>
      <c r="BV114">
        <v>397793</v>
      </c>
      <c r="BW114">
        <v>33230</v>
      </c>
      <c r="BX114" s="52">
        <v>1.4466000000000001</v>
      </c>
      <c r="BY114" s="48">
        <f t="shared" si="94"/>
        <v>22.971104659200883</v>
      </c>
      <c r="BZ114" s="48">
        <f t="shared" si="95"/>
        <v>71.058343702474772</v>
      </c>
      <c r="CA114" s="48">
        <f t="shared" si="96"/>
        <v>274.98479192589519</v>
      </c>
      <c r="CC114">
        <v>12373.6</v>
      </c>
      <c r="CD114">
        <v>0</v>
      </c>
      <c r="CE114">
        <v>94827</v>
      </c>
      <c r="CF114">
        <v>31.23</v>
      </c>
      <c r="CG114" s="52">
        <v>0.62890000000000001</v>
      </c>
      <c r="CH114" s="48">
        <f t="shared" si="114"/>
        <v>19.640547000000002</v>
      </c>
      <c r="CI114" s="48">
        <f t="shared" si="72"/>
        <v>7.7817570400000005</v>
      </c>
      <c r="CJ114" s="48">
        <f t="shared" si="73"/>
        <v>59.636700300000001</v>
      </c>
      <c r="CN114">
        <f t="shared" si="110"/>
        <v>36.79345806451613</v>
      </c>
      <c r="CO114">
        <v>59.31</v>
      </c>
      <c r="CP114" s="52">
        <v>7.5138999999999996</v>
      </c>
      <c r="CQ114" s="48">
        <f t="shared" si="115"/>
        <v>4.8967191557667968</v>
      </c>
      <c r="CW114">
        <f t="shared" si="79"/>
        <v>74.408738335199658</v>
      </c>
      <c r="CX114">
        <v>78.62</v>
      </c>
      <c r="CY114" s="52">
        <v>7.8175999999999997</v>
      </c>
      <c r="CZ114" s="48">
        <f t="shared" si="80"/>
        <v>9.5181050879041731</v>
      </c>
      <c r="DH114">
        <v>33.549999999999997</v>
      </c>
      <c r="DI114" s="52">
        <v>1.4923999999999999</v>
      </c>
      <c r="DJ114" s="48">
        <f t="shared" si="81"/>
        <v>22.480568212275529</v>
      </c>
      <c r="DN114">
        <v>13151.1</v>
      </c>
      <c r="DO114">
        <v>92583.37</v>
      </c>
      <c r="DP114">
        <v>128226.5</v>
      </c>
      <c r="DQ114">
        <v>350180</v>
      </c>
      <c r="DR114">
        <f t="shared" si="66"/>
        <v>570989.87</v>
      </c>
      <c r="DS114">
        <v>123377.95</v>
      </c>
      <c r="DT114" s="52">
        <v>0.55288300000000001</v>
      </c>
      <c r="DU114" s="48">
        <f t="shared" si="116"/>
        <v>135.77829762064997</v>
      </c>
      <c r="DV114" s="48">
        <f t="shared" si="111"/>
        <v>14.472877607699999</v>
      </c>
      <c r="DW114" s="48">
        <f t="shared" si="112"/>
        <v>628.37834886408996</v>
      </c>
      <c r="DZ114" s="48">
        <f t="shared" si="122"/>
        <v>3556.9904452627216</v>
      </c>
      <c r="EA114" s="52">
        <f t="shared" si="113"/>
        <v>2675.346304665195</v>
      </c>
      <c r="EB114" s="1">
        <f t="shared" si="83"/>
        <v>5810.4978946364381</v>
      </c>
      <c r="EC114">
        <f t="shared" si="123"/>
        <v>0.64599129427734525</v>
      </c>
      <c r="EE114">
        <f t="shared" si="119"/>
        <v>1041.6120567190296</v>
      </c>
      <c r="EF114">
        <f t="shared" si="85"/>
        <v>969.14062175457821</v>
      </c>
      <c r="EG114" s="87">
        <f t="shared" si="117"/>
        <v>1399.7272466139282</v>
      </c>
      <c r="EH114">
        <f t="shared" si="87"/>
        <v>542.66890591983861</v>
      </c>
      <c r="EI114" s="52">
        <f t="shared" si="124"/>
        <v>353.23566613474082</v>
      </c>
      <c r="EJ114" s="1">
        <f t="shared" si="125"/>
        <v>1942.3961525337668</v>
      </c>
      <c r="EK114" s="52">
        <f t="shared" si="126"/>
        <v>0.21594896467183639</v>
      </c>
      <c r="EL114">
        <f t="shared" si="127"/>
        <v>0.33680579508514141</v>
      </c>
      <c r="EN114">
        <v>8994.7000000000007</v>
      </c>
      <c r="ES114">
        <v>2009</v>
      </c>
      <c r="ET114">
        <v>6947</v>
      </c>
      <c r="EU114">
        <v>121347</v>
      </c>
    </row>
    <row r="115" spans="1:151" x14ac:dyDescent="0.25">
      <c r="A115" t="s">
        <v>403</v>
      </c>
      <c r="B115">
        <v>164.64</v>
      </c>
      <c r="C115">
        <v>961.01900000000001</v>
      </c>
      <c r="D115">
        <v>178.79</v>
      </c>
      <c r="E115">
        <f t="shared" si="59"/>
        <v>0.35736026030702822</v>
      </c>
      <c r="F115" s="1">
        <f t="shared" si="60"/>
        <v>343.42999999999995</v>
      </c>
      <c r="G115" s="1">
        <f t="shared" si="61"/>
        <v>961.01900000000001</v>
      </c>
      <c r="H115">
        <f t="shared" si="97"/>
        <v>0.34759241922016137</v>
      </c>
      <c r="I115" s="52">
        <f t="shared" si="98"/>
        <v>0.40682289034117419</v>
      </c>
      <c r="J115">
        <v>662.18</v>
      </c>
      <c r="K115">
        <v>2612.4369999999999</v>
      </c>
      <c r="L115">
        <v>40.96</v>
      </c>
      <c r="M115">
        <v>25.706</v>
      </c>
      <c r="N115" s="52">
        <v>455.04300000000001</v>
      </c>
      <c r="O115">
        <v>195.864</v>
      </c>
      <c r="P115" s="52">
        <v>250.18299999999999</v>
      </c>
      <c r="Q115">
        <f t="shared" si="99"/>
        <v>466.31599999999992</v>
      </c>
      <c r="R115">
        <f t="shared" si="100"/>
        <v>2362.2539999999999</v>
      </c>
      <c r="S115" s="1">
        <f t="shared" si="101"/>
        <v>988.02499999999998</v>
      </c>
      <c r="T115" s="1">
        <f t="shared" si="62"/>
        <v>2362.2539999999999</v>
      </c>
      <c r="U115">
        <f t="shared" si="102"/>
        <v>0.10802219428196577</v>
      </c>
      <c r="V115" s="52">
        <f t="shared" si="103"/>
        <v>0.25826862734379269</v>
      </c>
      <c r="W115" s="1">
        <f t="shared" si="104"/>
        <v>644.59500000000003</v>
      </c>
      <c r="X115" s="1">
        <f t="shared" si="105"/>
        <v>1401.2349999999999</v>
      </c>
      <c r="Y115">
        <f t="shared" si="106"/>
        <v>7.0474498442027009E-2</v>
      </c>
      <c r="Z115">
        <f t="shared" si="107"/>
        <v>0.15319903788334335</v>
      </c>
      <c r="AA115" s="52">
        <f t="shared" si="92"/>
        <v>0.31507749910794153</v>
      </c>
      <c r="AB115">
        <v>603.95600000000002</v>
      </c>
      <c r="AD115">
        <f t="shared" si="53"/>
        <v>161.05174797648007</v>
      </c>
      <c r="AG115">
        <f t="shared" si="108"/>
        <v>2.75515225684662E-2</v>
      </c>
      <c r="AH115">
        <f t="shared" si="109"/>
        <v>1.7608019239761664E-2</v>
      </c>
      <c r="AI115">
        <f t="shared" si="120"/>
        <v>1.7608019239761664E-2</v>
      </c>
      <c r="AJ115">
        <f t="shared" si="121"/>
        <v>0.62148621578864061</v>
      </c>
      <c r="AN115">
        <v>346.9</v>
      </c>
      <c r="AO115">
        <v>250.51</v>
      </c>
      <c r="AP115" s="52">
        <v>1.1177330000000001</v>
      </c>
      <c r="AQ115" s="48">
        <f t="shared" si="118"/>
        <v>667.74487153000007</v>
      </c>
      <c r="AU115">
        <v>295973.53999999998</v>
      </c>
      <c r="AV115">
        <v>2853272</v>
      </c>
      <c r="AW115">
        <v>556354</v>
      </c>
      <c r="AX115" s="52">
        <v>139.99</v>
      </c>
      <c r="AY115" s="48">
        <f t="shared" si="63"/>
        <v>397.42410172155149</v>
      </c>
      <c r="AZ115" s="48">
        <f t="shared" si="64"/>
        <v>211.42477319808555</v>
      </c>
      <c r="BA115" s="48">
        <f t="shared" si="65"/>
        <v>2038.1970140724338</v>
      </c>
      <c r="BD115">
        <f t="shared" si="76"/>
        <v>25973.185143704803</v>
      </c>
      <c r="BE115">
        <v>1057.03</v>
      </c>
      <c r="BF115" s="48">
        <f t="shared" si="93"/>
        <v>313.70475443812791</v>
      </c>
      <c r="BG115" s="52">
        <v>827.95</v>
      </c>
      <c r="BL115">
        <v>4744</v>
      </c>
      <c r="BM115">
        <v>349657</v>
      </c>
      <c r="BN115">
        <v>23775.96</v>
      </c>
      <c r="BO115">
        <v>4064</v>
      </c>
      <c r="BP115" s="52">
        <v>0.60519999999999996</v>
      </c>
      <c r="BQ115" s="48">
        <f t="shared" si="67"/>
        <v>46.001255783212159</v>
      </c>
      <c r="BR115" s="48">
        <f t="shared" si="68"/>
        <v>7.8387309980171853</v>
      </c>
      <c r="BS115" s="48">
        <f t="shared" si="69"/>
        <v>577.75446133509593</v>
      </c>
      <c r="BU115">
        <v>97490</v>
      </c>
      <c r="BV115">
        <v>394908</v>
      </c>
      <c r="BW115">
        <v>33910</v>
      </c>
      <c r="BX115" s="52">
        <v>1.5150999999999999</v>
      </c>
      <c r="BY115" s="48">
        <f t="shared" si="94"/>
        <v>22.381360966272855</v>
      </c>
      <c r="BZ115" s="48">
        <f t="shared" si="95"/>
        <v>64.345587749983508</v>
      </c>
      <c r="CA115" s="48">
        <f t="shared" si="96"/>
        <v>260.64814203682926</v>
      </c>
      <c r="CC115">
        <v>13305.56</v>
      </c>
      <c r="CD115">
        <v>0</v>
      </c>
      <c r="CE115">
        <v>95044</v>
      </c>
      <c r="CF115">
        <v>31.07</v>
      </c>
      <c r="CG115" s="52">
        <v>0.59909999999999997</v>
      </c>
      <c r="CH115" s="48">
        <f t="shared" si="114"/>
        <v>18.614037</v>
      </c>
      <c r="CI115" s="48">
        <f t="shared" si="72"/>
        <v>7.9713609959999996</v>
      </c>
      <c r="CJ115" s="48">
        <f t="shared" si="73"/>
        <v>56.940860399999998</v>
      </c>
      <c r="CN115">
        <f t="shared" si="110"/>
        <v>39.733956989247311</v>
      </c>
      <c r="CO115">
        <v>64.05</v>
      </c>
      <c r="CP115" s="52">
        <v>7.6369999999999996</v>
      </c>
      <c r="CQ115" s="48">
        <f t="shared" si="115"/>
        <v>5.2028227038427799</v>
      </c>
      <c r="CW115">
        <f t="shared" si="79"/>
        <v>77.276437103396745</v>
      </c>
      <c r="CX115">
        <v>81.650000000000006</v>
      </c>
      <c r="CY115" s="52">
        <v>8.0062999999999995</v>
      </c>
      <c r="CZ115" s="48">
        <f t="shared" si="80"/>
        <v>9.6519537243666544</v>
      </c>
      <c r="DH115">
        <v>33.880000000000003</v>
      </c>
      <c r="DI115" s="52">
        <v>1.4698</v>
      </c>
      <c r="DJ115" s="48">
        <f t="shared" si="81"/>
        <v>23.05075520478977</v>
      </c>
      <c r="DN115">
        <v>12723.4</v>
      </c>
      <c r="DO115">
        <v>96826.85</v>
      </c>
      <c r="DP115">
        <v>122459.6</v>
      </c>
      <c r="DQ115">
        <v>357651</v>
      </c>
      <c r="DR115">
        <f t="shared" si="66"/>
        <v>576937.44999999995</v>
      </c>
      <c r="DS115">
        <v>122310.29</v>
      </c>
      <c r="DT115" s="52">
        <v>0.59669399999999995</v>
      </c>
      <c r="DU115" s="48">
        <f t="shared" si="116"/>
        <v>136.71024737257002</v>
      </c>
      <c r="DV115" s="48">
        <f t="shared" si="111"/>
        <v>14.2213640522</v>
      </c>
      <c r="DW115" s="48">
        <f t="shared" si="112"/>
        <v>644.86202680084989</v>
      </c>
      <c r="DZ115" s="48">
        <f t="shared" si="122"/>
        <v>3578.4025046452093</v>
      </c>
      <c r="EA115" s="52">
        <f t="shared" si="113"/>
        <v>2683.0590408732837</v>
      </c>
      <c r="EB115" s="1">
        <f t="shared" si="83"/>
        <v>5845.4754206872813</v>
      </c>
      <c r="EC115">
        <f t="shared" si="123"/>
        <v>0.63909423502840224</v>
      </c>
      <c r="EE115">
        <f t="shared" si="119"/>
        <v>1134.417949126457</v>
      </c>
      <c r="EF115">
        <f t="shared" si="85"/>
        <v>972.74128891473367</v>
      </c>
      <c r="EG115" s="87">
        <f t="shared" si="117"/>
        <v>1503.7759130721638</v>
      </c>
      <c r="EH115">
        <f t="shared" si="87"/>
        <v>469.79722991303811</v>
      </c>
      <c r="EI115" s="52">
        <f t="shared" si="124"/>
        <v>305.80181699428624</v>
      </c>
      <c r="EJ115" s="1">
        <f t="shared" si="125"/>
        <v>1973.5731429852019</v>
      </c>
      <c r="EK115" s="52">
        <f t="shared" si="126"/>
        <v>0.21577359022415152</v>
      </c>
      <c r="EL115">
        <f t="shared" si="127"/>
        <v>0.34041064309742636</v>
      </c>
      <c r="EN115">
        <v>9146.5</v>
      </c>
      <c r="ES115">
        <v>2010</v>
      </c>
      <c r="ET115">
        <v>9181</v>
      </c>
      <c r="EU115">
        <v>116598</v>
      </c>
    </row>
    <row r="116" spans="1:151" x14ac:dyDescent="0.25">
      <c r="A116" t="s">
        <v>404</v>
      </c>
      <c r="B116">
        <v>181.37</v>
      </c>
      <c r="C116">
        <v>982.75</v>
      </c>
      <c r="D116">
        <v>184.35599999999999</v>
      </c>
      <c r="E116">
        <f t="shared" si="59"/>
        <v>0.37214551004833374</v>
      </c>
      <c r="F116" s="1">
        <f t="shared" si="60"/>
        <v>365.726</v>
      </c>
      <c r="G116" s="1">
        <f t="shared" si="61"/>
        <v>982.75</v>
      </c>
      <c r="H116">
        <f t="shared" si="97"/>
        <v>0.35891698586122661</v>
      </c>
      <c r="I116" s="52">
        <f t="shared" si="98"/>
        <v>0.42201766311932781</v>
      </c>
      <c r="J116">
        <v>675.4</v>
      </c>
      <c r="K116">
        <v>2586.0630000000001</v>
      </c>
      <c r="L116">
        <v>36.61</v>
      </c>
      <c r="M116">
        <v>26.306000000000001</v>
      </c>
      <c r="N116" s="52">
        <v>475.42700000000002</v>
      </c>
      <c r="O116">
        <v>194.77199999999999</v>
      </c>
      <c r="P116" s="52">
        <v>257.36900000000003</v>
      </c>
      <c r="Q116">
        <f t="shared" si="99"/>
        <v>480.62799999999999</v>
      </c>
      <c r="R116">
        <f t="shared" si="100"/>
        <v>2328.694</v>
      </c>
      <c r="S116" s="1">
        <f t="shared" si="101"/>
        <v>1018.9710000000001</v>
      </c>
      <c r="T116" s="1">
        <f t="shared" si="62"/>
        <v>2328.694</v>
      </c>
      <c r="U116">
        <f t="shared" si="102"/>
        <v>0.1092648273051889</v>
      </c>
      <c r="V116" s="52">
        <f t="shared" si="103"/>
        <v>0.24970715335041871</v>
      </c>
      <c r="W116" s="1">
        <f t="shared" si="104"/>
        <v>653.24500000000012</v>
      </c>
      <c r="X116" s="1">
        <f t="shared" si="105"/>
        <v>1345.944</v>
      </c>
      <c r="Y116">
        <f t="shared" si="106"/>
        <v>7.0047824828163047E-2</v>
      </c>
      <c r="Z116">
        <f t="shared" si="107"/>
        <v>0.14432632402929538</v>
      </c>
      <c r="AA116" s="52">
        <f t="shared" si="92"/>
        <v>0.32675499915215622</v>
      </c>
      <c r="AB116">
        <v>601.57000000000005</v>
      </c>
      <c r="AD116">
        <f t="shared" si="53"/>
        <v>160.41549389394447</v>
      </c>
      <c r="AG116">
        <f t="shared" si="108"/>
        <v>2.3910391074608326E-2</v>
      </c>
      <c r="AH116">
        <f t="shared" si="109"/>
        <v>1.720144266853367E-2</v>
      </c>
      <c r="AI116">
        <f t="shared" si="120"/>
        <v>1.720144266853367E-2</v>
      </c>
      <c r="AJ116">
        <f t="shared" si="121"/>
        <v>0.70221141071640192</v>
      </c>
      <c r="AN116">
        <v>347.07</v>
      </c>
      <c r="AO116">
        <v>175.01</v>
      </c>
      <c r="AP116" s="52">
        <v>1.1767669999999999</v>
      </c>
      <c r="AQ116" s="48">
        <f t="shared" si="118"/>
        <v>614.36651535999988</v>
      </c>
      <c r="AU116">
        <v>375743.37</v>
      </c>
      <c r="AV116">
        <v>2984173</v>
      </c>
      <c r="AW116">
        <v>572911</v>
      </c>
      <c r="AX116" s="52">
        <v>119.83</v>
      </c>
      <c r="AY116" s="48">
        <f t="shared" si="63"/>
        <v>478.10314612367517</v>
      </c>
      <c r="AZ116" s="48">
        <f t="shared" si="64"/>
        <v>313.56369022782275</v>
      </c>
      <c r="BA116" s="48">
        <f t="shared" si="65"/>
        <v>2490.3388133188682</v>
      </c>
      <c r="BD116">
        <f t="shared" si="76"/>
        <v>26498.531348043762</v>
      </c>
      <c r="BE116">
        <v>1078.4100000000001</v>
      </c>
      <c r="BF116" s="48">
        <f t="shared" si="93"/>
        <v>320.11562671294013</v>
      </c>
      <c r="BG116" s="52">
        <v>827.78</v>
      </c>
      <c r="BL116">
        <v>4790</v>
      </c>
      <c r="BM116">
        <v>359271</v>
      </c>
      <c r="BN116">
        <v>23814.5</v>
      </c>
      <c r="BO116">
        <v>6659</v>
      </c>
      <c r="BP116" s="52">
        <v>0.59670000000000001</v>
      </c>
      <c r="BQ116" s="48">
        <f t="shared" si="67"/>
        <v>51.070051952404896</v>
      </c>
      <c r="BR116" s="48">
        <f t="shared" si="68"/>
        <v>8.0274844980727327</v>
      </c>
      <c r="BS116" s="48">
        <f t="shared" si="69"/>
        <v>602.09653092006033</v>
      </c>
      <c r="BU116">
        <v>97253</v>
      </c>
      <c r="BV116">
        <v>406081</v>
      </c>
      <c r="BW116">
        <v>34244</v>
      </c>
      <c r="BX116" s="52">
        <v>1.542</v>
      </c>
      <c r="BY116" s="48">
        <f t="shared" si="94"/>
        <v>22.207522697795071</v>
      </c>
      <c r="BZ116" s="48">
        <f t="shared" si="95"/>
        <v>63.069390402075221</v>
      </c>
      <c r="CA116" s="48">
        <f t="shared" si="96"/>
        <v>263.34695201037613</v>
      </c>
      <c r="CC116">
        <v>11349.49</v>
      </c>
      <c r="CD116">
        <v>0</v>
      </c>
      <c r="CE116">
        <v>94897</v>
      </c>
      <c r="CF116">
        <v>30.94</v>
      </c>
      <c r="CG116" s="52">
        <v>0.62380000000000002</v>
      </c>
      <c r="CH116" s="48">
        <f t="shared" si="114"/>
        <v>19.300372000000003</v>
      </c>
      <c r="CI116" s="48">
        <f t="shared" si="72"/>
        <v>7.0798118620000006</v>
      </c>
      <c r="CJ116" s="48">
        <f t="shared" si="73"/>
        <v>59.196748599999999</v>
      </c>
      <c r="CN116">
        <f t="shared" si="110"/>
        <v>34.678035842293909</v>
      </c>
      <c r="CO116">
        <v>55.9</v>
      </c>
      <c r="CP116" s="52">
        <v>7.4892000000000003</v>
      </c>
      <c r="CQ116" s="48">
        <f t="shared" si="115"/>
        <v>4.6304058967972423</v>
      </c>
      <c r="CW116">
        <f t="shared" si="79"/>
        <v>83.238979096677824</v>
      </c>
      <c r="CX116">
        <v>87.95</v>
      </c>
      <c r="CY116" s="52">
        <v>7.9645000000000001</v>
      </c>
      <c r="CZ116" s="48">
        <f t="shared" si="80"/>
        <v>10.451249808108209</v>
      </c>
      <c r="DH116">
        <v>34.159999999999997</v>
      </c>
      <c r="DI116" s="52">
        <v>1.3599000000000001</v>
      </c>
      <c r="DJ116" s="48">
        <f t="shared" si="81"/>
        <v>25.119494080447087</v>
      </c>
      <c r="DN116">
        <v>13104.8</v>
      </c>
      <c r="DO116">
        <v>101896.65</v>
      </c>
      <c r="DP116">
        <v>116337.2</v>
      </c>
      <c r="DQ116">
        <v>369870.2</v>
      </c>
      <c r="DR116">
        <f t="shared" si="66"/>
        <v>588104.05000000005</v>
      </c>
      <c r="DS116">
        <v>122348.19</v>
      </c>
      <c r="DT116" s="52">
        <v>0.59772899999999995</v>
      </c>
      <c r="DU116" s="48">
        <f t="shared" si="116"/>
        <v>143.97531250173</v>
      </c>
      <c r="DV116" s="48">
        <f t="shared" si="111"/>
        <v>15.421296181599997</v>
      </c>
      <c r="DW116" s="48">
        <f t="shared" si="112"/>
        <v>692.06143860634995</v>
      </c>
      <c r="DZ116" s="48">
        <f t="shared" si="122"/>
        <v>4107.0404834556548</v>
      </c>
      <c r="EA116" s="52">
        <f t="shared" si="113"/>
        <v>3182.4002519252181</v>
      </c>
      <c r="EB116" s="1">
        <f t="shared" si="83"/>
        <v>6709.0284468118944</v>
      </c>
      <c r="EC116">
        <f t="shared" si="123"/>
        <v>0.71941285338493555</v>
      </c>
      <c r="EE116">
        <f t="shared" si="119"/>
        <v>1163.7274561587146</v>
      </c>
      <c r="EF116">
        <f t="shared" si="85"/>
        <v>1074.9731817738977</v>
      </c>
      <c r="EG116" s="87">
        <f t="shared" si="117"/>
        <v>1545.3643846321677</v>
      </c>
      <c r="EH116">
        <f t="shared" si="87"/>
        <v>625.51435456753916</v>
      </c>
      <c r="EI116" s="52">
        <f t="shared" si="124"/>
        <v>407.16167317157067</v>
      </c>
      <c r="EJ116" s="1">
        <f t="shared" si="125"/>
        <v>2170.8787391997066</v>
      </c>
      <c r="EK116" s="52">
        <f t="shared" si="126"/>
        <v>0.23278453512333727</v>
      </c>
      <c r="EL116">
        <f t="shared" si="127"/>
        <v>0.32978130568114378</v>
      </c>
      <c r="EN116">
        <v>9325.7000000000007</v>
      </c>
      <c r="ES116">
        <v>2011</v>
      </c>
      <c r="ET116">
        <v>10610</v>
      </c>
      <c r="EU116">
        <v>121799</v>
      </c>
    </row>
    <row r="117" spans="1:151" x14ac:dyDescent="0.25">
      <c r="A117" t="s">
        <v>405</v>
      </c>
      <c r="B117">
        <v>184.39</v>
      </c>
      <c r="C117">
        <v>960.72500000000002</v>
      </c>
      <c r="D117">
        <v>185.83</v>
      </c>
      <c r="E117">
        <f t="shared" si="59"/>
        <v>0.38535481016940332</v>
      </c>
      <c r="F117" s="1">
        <f t="shared" si="60"/>
        <v>370.22</v>
      </c>
      <c r="G117" s="1">
        <f t="shared" si="61"/>
        <v>960.72500000000002</v>
      </c>
      <c r="H117">
        <f t="shared" si="97"/>
        <v>0.35889784954054449</v>
      </c>
      <c r="I117" s="52">
        <f t="shared" si="98"/>
        <v>0.41970559774927974</v>
      </c>
      <c r="J117">
        <v>685.69</v>
      </c>
      <c r="K117">
        <v>2557.9720000000002</v>
      </c>
      <c r="L117">
        <v>40.840000000000003</v>
      </c>
      <c r="M117">
        <v>22.541</v>
      </c>
      <c r="N117" s="52">
        <v>479.23500000000001</v>
      </c>
      <c r="O117">
        <v>196.75899999999999</v>
      </c>
      <c r="P117" s="52">
        <v>268.92700000000002</v>
      </c>
      <c r="Q117">
        <f t="shared" si="99"/>
        <v>488.93100000000004</v>
      </c>
      <c r="R117">
        <f t="shared" si="100"/>
        <v>2289.0450000000001</v>
      </c>
      <c r="S117" s="1">
        <f t="shared" si="101"/>
        <v>1031.547</v>
      </c>
      <c r="T117" s="1">
        <f t="shared" si="62"/>
        <v>2289.0450000000001</v>
      </c>
      <c r="U117">
        <f t="shared" si="102"/>
        <v>0.10919192133035535</v>
      </c>
      <c r="V117" s="52">
        <f t="shared" si="103"/>
        <v>0.24230134115231128</v>
      </c>
      <c r="W117" s="1">
        <f t="shared" si="104"/>
        <v>661.327</v>
      </c>
      <c r="X117" s="1">
        <f t="shared" si="105"/>
        <v>1328.3200000000002</v>
      </c>
      <c r="Y117">
        <f t="shared" si="106"/>
        <v>7.0003175577690507E-2</v>
      </c>
      <c r="Z117">
        <f t="shared" si="107"/>
        <v>0.14060611192852834</v>
      </c>
      <c r="AA117" s="52">
        <f t="shared" si="92"/>
        <v>0.33238408622232984</v>
      </c>
      <c r="AB117">
        <v>601.58600000000001</v>
      </c>
      <c r="AD117">
        <f t="shared" si="53"/>
        <v>160.41976047622467</v>
      </c>
      <c r="AE117" t="e">
        <f>#REF!</f>
        <v>#REF!</v>
      </c>
      <c r="AF117" t="e">
        <f>AD117/AE117</f>
        <v>#REF!</v>
      </c>
      <c r="AG117">
        <f t="shared" si="108"/>
        <v>2.3248591250307146E-2</v>
      </c>
      <c r="AH117">
        <f t="shared" si="109"/>
        <v>1.6980847082832262E-2</v>
      </c>
      <c r="AI117">
        <f t="shared" si="120"/>
        <v>1.6980847082832262E-2</v>
      </c>
      <c r="AJ117">
        <f t="shared" si="121"/>
        <v>0.71342242337803585</v>
      </c>
      <c r="AN117">
        <v>354.9</v>
      </c>
      <c r="AO117" s="49">
        <v>561.39</v>
      </c>
      <c r="AP117" s="52">
        <v>1.1232800000000001</v>
      </c>
      <c r="AQ117" s="49">
        <f t="shared" si="118"/>
        <v>1029.2502311999999</v>
      </c>
      <c r="AU117">
        <v>292114.98</v>
      </c>
      <c r="AV117">
        <v>3107402</v>
      </c>
      <c r="AW117">
        <v>582274</v>
      </c>
      <c r="AX117" s="52">
        <v>116.54</v>
      </c>
      <c r="AY117" s="48">
        <f t="shared" si="63"/>
        <v>499.63446027115151</v>
      </c>
      <c r="AZ117" s="48">
        <f t="shared" si="64"/>
        <v>250.65640981637202</v>
      </c>
      <c r="BA117" s="48">
        <f t="shared" si="65"/>
        <v>2666.382357988673</v>
      </c>
      <c r="BD117">
        <f t="shared" si="76"/>
        <v>27477.965384758019</v>
      </c>
      <c r="BE117">
        <v>1118.27</v>
      </c>
      <c r="BF117" s="48">
        <f t="shared" si="93"/>
        <v>331.91159704733855</v>
      </c>
      <c r="BG117" s="52">
        <v>827.87</v>
      </c>
      <c r="BL117">
        <v>7048</v>
      </c>
      <c r="BM117">
        <v>344222</v>
      </c>
      <c r="BN117">
        <v>24816.560000000001</v>
      </c>
      <c r="BO117" s="49">
        <v>46467</v>
      </c>
      <c r="BP117" s="52">
        <v>0.61229999999999996</v>
      </c>
      <c r="BQ117" s="48">
        <f t="shared" si="67"/>
        <v>116.41933692634329</v>
      </c>
      <c r="BR117" s="48">
        <f t="shared" si="68"/>
        <v>11.510697370569982</v>
      </c>
      <c r="BS117" s="48">
        <f t="shared" si="69"/>
        <v>562.17867058631396</v>
      </c>
      <c r="BU117">
        <v>107121</v>
      </c>
      <c r="BV117">
        <v>388820</v>
      </c>
      <c r="BW117">
        <v>35996</v>
      </c>
      <c r="BX117" s="52">
        <v>1.5112000000000001</v>
      </c>
      <c r="BY117" s="48">
        <f t="shared" si="94"/>
        <v>23.819481206987824</v>
      </c>
      <c r="BZ117" s="48">
        <f t="shared" si="95"/>
        <v>70.88472736897829</v>
      </c>
      <c r="CA117" s="48">
        <f t="shared" si="96"/>
        <v>257.29221810481738</v>
      </c>
      <c r="CC117">
        <v>11174.89</v>
      </c>
      <c r="CD117">
        <v>0</v>
      </c>
      <c r="CE117">
        <v>90265</v>
      </c>
      <c r="CF117">
        <v>31.11</v>
      </c>
      <c r="CG117" s="52">
        <v>0.63380000000000003</v>
      </c>
      <c r="CH117" s="48">
        <f t="shared" si="114"/>
        <v>19.717518000000002</v>
      </c>
      <c r="CI117" s="48">
        <f t="shared" si="72"/>
        <v>7.0826452820000005</v>
      </c>
      <c r="CJ117" s="48">
        <f t="shared" si="73"/>
        <v>57.209957000000003</v>
      </c>
      <c r="CN117">
        <f t="shared" si="110"/>
        <v>34.448503225806455</v>
      </c>
      <c r="CO117">
        <v>55.53</v>
      </c>
      <c r="CP117" s="52">
        <v>7.6627000000000001</v>
      </c>
      <c r="CQ117" s="48">
        <f t="shared" si="115"/>
        <v>4.4956090184669186</v>
      </c>
      <c r="CW117">
        <f t="shared" si="79"/>
        <v>78.364837625979803</v>
      </c>
      <c r="CX117">
        <v>82.8</v>
      </c>
      <c r="CY117" s="52">
        <v>7.9992999999999999</v>
      </c>
      <c r="CZ117" s="48">
        <f t="shared" si="80"/>
        <v>9.7964618936631709</v>
      </c>
      <c r="DE117">
        <v>52513</v>
      </c>
      <c r="DH117">
        <v>34.090000000000003</v>
      </c>
      <c r="DI117" s="52">
        <v>1.4241999999999999</v>
      </c>
      <c r="DJ117" s="48">
        <f t="shared" si="81"/>
        <v>23.936244909422836</v>
      </c>
      <c r="DN117">
        <v>12569.4</v>
      </c>
      <c r="DO117">
        <v>107230.36</v>
      </c>
      <c r="DP117">
        <v>110804</v>
      </c>
      <c r="DQ117">
        <v>388227.3</v>
      </c>
      <c r="DR117">
        <f t="shared" si="66"/>
        <v>606261.66</v>
      </c>
      <c r="DS117">
        <v>124781.05</v>
      </c>
      <c r="DU117" s="48">
        <f t="shared" si="116"/>
        <v>140.16405784400001</v>
      </c>
      <c r="DV117" s="48">
        <f t="shared" si="111"/>
        <v>14.118955632</v>
      </c>
      <c r="DW117" s="48">
        <f t="shared" si="112"/>
        <v>681.00159744480004</v>
      </c>
      <c r="DZ117" s="48">
        <f t="shared" si="122"/>
        <v>4224.0648011246049</v>
      </c>
      <c r="EA117" s="52">
        <f t="shared" si="113"/>
        <v>3347.3839554334731</v>
      </c>
      <c r="EB117" s="1">
        <f t="shared" si="83"/>
        <v>6900.1927363708674</v>
      </c>
      <c r="EC117">
        <f t="shared" si="123"/>
        <v>0.73040327046086806</v>
      </c>
      <c r="EE117">
        <f t="shared" si="119"/>
        <v>1600.8535446060291</v>
      </c>
      <c r="EF117">
        <f t="shared" si="85"/>
        <v>1169.8947671173742</v>
      </c>
      <c r="EG117" s="87">
        <f t="shared" si="117"/>
        <v>2058.9809404733742</v>
      </c>
      <c r="EH117">
        <f t="shared" si="87"/>
        <v>544.23248464235053</v>
      </c>
      <c r="EI117" s="52">
        <f t="shared" si="124"/>
        <v>354.2534354699203</v>
      </c>
      <c r="EJ117" s="1">
        <f t="shared" si="125"/>
        <v>2603.2134251157249</v>
      </c>
      <c r="EK117" s="52">
        <f t="shared" si="126"/>
        <v>0.275556882547631</v>
      </c>
      <c r="EL117">
        <f t="shared" si="127"/>
        <v>0.37825525273699956</v>
      </c>
      <c r="EN117">
        <v>9447.1</v>
      </c>
      <c r="ES117">
        <v>2012</v>
      </c>
      <c r="ET117">
        <v>13006</v>
      </c>
      <c r="EU117">
        <v>123141</v>
      </c>
    </row>
    <row r="118" spans="1:151" x14ac:dyDescent="0.25">
      <c r="A118" t="s">
        <v>406</v>
      </c>
      <c r="B118">
        <v>186.03</v>
      </c>
      <c r="C118">
        <v>956.12</v>
      </c>
      <c r="D118">
        <v>188.238</v>
      </c>
      <c r="E118">
        <f t="shared" si="59"/>
        <v>0.3914445885453709</v>
      </c>
      <c r="F118" s="1">
        <f t="shared" si="60"/>
        <v>374.26800000000003</v>
      </c>
      <c r="G118" s="1">
        <f t="shared" si="61"/>
        <v>956.12</v>
      </c>
      <c r="H118">
        <f t="shared" si="97"/>
        <v>0.36080144679964987</v>
      </c>
      <c r="I118" s="52">
        <f t="shared" si="98"/>
        <v>0.42732613227212435</v>
      </c>
      <c r="J118">
        <v>679.09</v>
      </c>
      <c r="K118">
        <v>2524.1869999999999</v>
      </c>
      <c r="L118">
        <v>42.73</v>
      </c>
      <c r="M118">
        <v>22.155999999999999</v>
      </c>
      <c r="N118" s="52">
        <v>491.47500000000002</v>
      </c>
      <c r="O118">
        <v>198.12700000000001</v>
      </c>
      <c r="P118" s="52">
        <v>286.73899999999998</v>
      </c>
      <c r="Q118">
        <f t="shared" si="99"/>
        <v>480.96300000000002</v>
      </c>
      <c r="R118">
        <f t="shared" si="100"/>
        <v>2237.4479999999999</v>
      </c>
      <c r="S118" s="1">
        <f t="shared" si="101"/>
        <v>1037.3240000000001</v>
      </c>
      <c r="T118" s="1">
        <f t="shared" si="62"/>
        <v>2237.4479999999999</v>
      </c>
      <c r="U118">
        <f t="shared" si="102"/>
        <v>0.10854075546719683</v>
      </c>
      <c r="V118" s="52">
        <f t="shared" si="103"/>
        <v>0.23411614523385998</v>
      </c>
      <c r="W118" s="1">
        <f t="shared" si="104"/>
        <v>663.05600000000004</v>
      </c>
      <c r="X118" s="1">
        <f t="shared" si="105"/>
        <v>1281.328</v>
      </c>
      <c r="Y118">
        <f t="shared" si="106"/>
        <v>6.9379093857905208E-2</v>
      </c>
      <c r="Z118">
        <f t="shared" si="107"/>
        <v>0.13407219838861567</v>
      </c>
      <c r="AA118" s="52">
        <f t="shared" si="92"/>
        <v>0.34101082913663144</v>
      </c>
      <c r="AB118">
        <v>608.33399999999995</v>
      </c>
      <c r="AD118">
        <f t="shared" si="53"/>
        <v>162.21919155290124</v>
      </c>
      <c r="AE118" t="e">
        <f>#REF!</f>
        <v>#REF!</v>
      </c>
      <c r="AF118" t="e">
        <f t="shared" ref="AF118:AF166" si="128">AD118/AE118</f>
        <v>#REF!</v>
      </c>
      <c r="AG118">
        <f t="shared" si="108"/>
        <v>2.4010405036529979E-2</v>
      </c>
      <c r="AH118">
        <f t="shared" si="109"/>
        <v>1.6973861206749111E-2</v>
      </c>
      <c r="AI118">
        <f t="shared" si="120"/>
        <v>1.6973861206749111E-2</v>
      </c>
      <c r="AJ118">
        <f t="shared" si="121"/>
        <v>0.68996386770389151</v>
      </c>
      <c r="AN118">
        <v>356.31</v>
      </c>
      <c r="AO118" s="49">
        <v>587.6</v>
      </c>
      <c r="AP118" s="52">
        <v>1.057002</v>
      </c>
      <c r="AQ118" s="49">
        <f t="shared" si="118"/>
        <v>997.71475782000005</v>
      </c>
      <c r="AU118">
        <v>416594.56</v>
      </c>
      <c r="AV118">
        <v>3172159</v>
      </c>
      <c r="AW118">
        <v>588869</v>
      </c>
      <c r="AX118" s="52">
        <v>120.94</v>
      </c>
      <c r="AY118" s="48">
        <f t="shared" si="63"/>
        <v>486.91003803538945</v>
      </c>
      <c r="AZ118" s="48">
        <f t="shared" si="64"/>
        <v>344.46383330577146</v>
      </c>
      <c r="BA118" s="48">
        <f t="shared" si="65"/>
        <v>2622.919629568381</v>
      </c>
      <c r="BD118">
        <f t="shared" si="76"/>
        <v>28165.731533469312</v>
      </c>
      <c r="BE118">
        <v>1146.26</v>
      </c>
      <c r="BF118" s="48">
        <f t="shared" si="93"/>
        <v>340.22336546601252</v>
      </c>
      <c r="BG118" s="52">
        <v>827.86</v>
      </c>
      <c r="BL118">
        <v>8483</v>
      </c>
      <c r="BM118">
        <v>340383</v>
      </c>
      <c r="BN118">
        <v>25039.13</v>
      </c>
      <c r="BO118" s="49">
        <v>81914</v>
      </c>
      <c r="BP118" s="52">
        <v>0.62229999999999996</v>
      </c>
      <c r="BQ118" s="48">
        <f t="shared" si="67"/>
        <v>171.86747549413468</v>
      </c>
      <c r="BR118" s="48">
        <f t="shared" si="68"/>
        <v>13.631688896030854</v>
      </c>
      <c r="BS118" s="48">
        <f t="shared" si="69"/>
        <v>546.97573517596027</v>
      </c>
      <c r="BU118">
        <v>92035</v>
      </c>
      <c r="BV118">
        <v>390854</v>
      </c>
      <c r="BW118">
        <v>35880</v>
      </c>
      <c r="BX118" s="52">
        <v>1.4726999999999999</v>
      </c>
      <c r="BY118" s="48">
        <f t="shared" si="94"/>
        <v>24.363414137298843</v>
      </c>
      <c r="BZ118" s="48">
        <f t="shared" si="95"/>
        <v>62.494058531948127</v>
      </c>
      <c r="CA118" s="48">
        <f t="shared" si="96"/>
        <v>265.39960616554629</v>
      </c>
      <c r="CC118">
        <v>9375.86</v>
      </c>
      <c r="CD118">
        <v>0</v>
      </c>
      <c r="CE118">
        <v>86373</v>
      </c>
      <c r="CF118">
        <v>31.79</v>
      </c>
      <c r="CG118" s="52">
        <v>0.6532</v>
      </c>
      <c r="CH118" s="48">
        <f t="shared" si="114"/>
        <v>20.765228</v>
      </c>
      <c r="CI118" s="48">
        <f t="shared" si="72"/>
        <v>6.1243117520000006</v>
      </c>
      <c r="CJ118" s="48">
        <f t="shared" si="73"/>
        <v>56.418843600000002</v>
      </c>
      <c r="CN118">
        <f t="shared" si="110"/>
        <v>35.099879569892472</v>
      </c>
      <c r="CO118">
        <v>56.58</v>
      </c>
      <c r="CP118" s="52">
        <v>7.7984999999999998</v>
      </c>
      <c r="CQ118" s="48">
        <f t="shared" si="115"/>
        <v>4.5008501083403827</v>
      </c>
      <c r="CW118">
        <f t="shared" si="79"/>
        <v>80.759318775662521</v>
      </c>
      <c r="CX118">
        <v>85.33</v>
      </c>
      <c r="CY118" s="52">
        <v>8.4212000000000007</v>
      </c>
      <c r="CZ118" s="48">
        <f t="shared" si="80"/>
        <v>9.5900012795875309</v>
      </c>
      <c r="DE118">
        <v>54792</v>
      </c>
      <c r="DH118">
        <v>34.200000000000003</v>
      </c>
      <c r="DI118" s="52">
        <v>1.5129999999999999</v>
      </c>
      <c r="DJ118" s="48">
        <f t="shared" si="81"/>
        <v>22.604097818902844</v>
      </c>
      <c r="DN118">
        <v>11952.1</v>
      </c>
      <c r="DO118">
        <v>110856.04</v>
      </c>
      <c r="DP118">
        <v>107502.2</v>
      </c>
      <c r="DQ118">
        <v>391106.9</v>
      </c>
      <c r="DR118">
        <f t="shared" si="66"/>
        <v>609465.14</v>
      </c>
      <c r="DS118">
        <v>123509.57</v>
      </c>
      <c r="DU118" s="48">
        <f t="shared" si="116"/>
        <v>130.54986250914001</v>
      </c>
      <c r="DV118" s="48">
        <f t="shared" si="111"/>
        <v>12.6333936042</v>
      </c>
      <c r="DW118" s="48">
        <f t="shared" si="112"/>
        <v>644.20587191027994</v>
      </c>
      <c r="DZ118" s="48">
        <f t="shared" si="122"/>
        <v>4135.9196864201676</v>
      </c>
      <c r="EA118" s="52">
        <f t="shared" si="113"/>
        <v>3267.1255014786611</v>
      </c>
      <c r="EB118" s="1">
        <f t="shared" si="83"/>
        <v>6756.2038751989921</v>
      </c>
      <c r="EC118">
        <f t="shared" si="123"/>
        <v>0.70693772891064055</v>
      </c>
      <c r="EE118">
        <f t="shared" si="119"/>
        <v>1556.8583859199314</v>
      </c>
      <c r="EF118">
        <f t="shared" si="85"/>
        <v>1211.3743328488063</v>
      </c>
      <c r="EG118" s="87">
        <f t="shared" si="117"/>
        <v>2078.5392281596664</v>
      </c>
      <c r="EH118">
        <f t="shared" si="87"/>
        <v>674.96046950802258</v>
      </c>
      <c r="EI118" s="52">
        <f t="shared" si="124"/>
        <v>439.3472860899505</v>
      </c>
      <c r="EJ118" s="1">
        <f t="shared" si="125"/>
        <v>2753.4996976676889</v>
      </c>
      <c r="EK118" s="52">
        <f t="shared" si="126"/>
        <v>0.28811339308022277</v>
      </c>
      <c r="EL118">
        <f t="shared" si="127"/>
        <v>0.40555450578597319</v>
      </c>
      <c r="EN118">
        <v>9557</v>
      </c>
      <c r="ES118">
        <v>2013</v>
      </c>
      <c r="ET118">
        <v>12377</v>
      </c>
      <c r="EU118">
        <v>120872</v>
      </c>
    </row>
    <row r="119" spans="1:151" x14ac:dyDescent="0.25">
      <c r="A119" t="s">
        <v>407</v>
      </c>
      <c r="B119">
        <v>193.35</v>
      </c>
      <c r="C119">
        <v>963.06500000000005</v>
      </c>
      <c r="D119">
        <v>192.137</v>
      </c>
      <c r="E119">
        <f t="shared" si="59"/>
        <v>0.40027100974492891</v>
      </c>
      <c r="F119" s="1">
        <f t="shared" si="60"/>
        <v>385.48699999999997</v>
      </c>
      <c r="G119" s="1">
        <f t="shared" si="61"/>
        <v>963.06500000000005</v>
      </c>
      <c r="H119">
        <f t="shared" si="97"/>
        <v>0.36794275362180506</v>
      </c>
      <c r="I119" s="52">
        <f t="shared" si="98"/>
        <v>0.43519706815367792</v>
      </c>
      <c r="J119">
        <v>676.97</v>
      </c>
      <c r="K119">
        <v>2504.7939999999999</v>
      </c>
      <c r="L119">
        <v>43.13</v>
      </c>
      <c r="M119">
        <v>21.684000000000001</v>
      </c>
      <c r="N119" s="52">
        <v>503.08100000000002</v>
      </c>
      <c r="O119">
        <v>197.18299999999999</v>
      </c>
      <c r="P119" s="52">
        <v>291.85399999999998</v>
      </c>
      <c r="Q119">
        <f t="shared" si="99"/>
        <v>479.78700000000003</v>
      </c>
      <c r="R119">
        <f t="shared" si="100"/>
        <v>2212.94</v>
      </c>
      <c r="S119" s="1">
        <f t="shared" si="101"/>
        <v>1047.682</v>
      </c>
      <c r="T119" s="1">
        <f t="shared" si="62"/>
        <v>2212.94</v>
      </c>
      <c r="U119">
        <f t="shared" si="102"/>
        <v>0.10787166788505298</v>
      </c>
      <c r="V119" s="52">
        <f t="shared" si="103"/>
        <v>0.22784922212040404</v>
      </c>
      <c r="W119" s="1">
        <f t="shared" si="104"/>
        <v>662.19500000000005</v>
      </c>
      <c r="X119" s="1">
        <f t="shared" si="105"/>
        <v>1249.875</v>
      </c>
      <c r="Y119">
        <f t="shared" si="106"/>
        <v>6.8181069365649757E-2</v>
      </c>
      <c r="Z119">
        <f t="shared" si="107"/>
        <v>0.12868990867250807</v>
      </c>
      <c r="AA119" s="52">
        <f t="shared" si="92"/>
        <v>0.34632361785917881</v>
      </c>
      <c r="AB119">
        <v>613.22500000000002</v>
      </c>
      <c r="AD119">
        <f t="shared" si="53"/>
        <v>163.52343242368153</v>
      </c>
      <c r="AE119" t="e">
        <f>#REF!</f>
        <v>#REF!</v>
      </c>
      <c r="AF119" t="e">
        <f t="shared" si="128"/>
        <v>#REF!</v>
      </c>
      <c r="AG119">
        <f t="shared" si="108"/>
        <v>2.3022865291899397E-2</v>
      </c>
      <c r="AH119">
        <f t="shared" si="109"/>
        <v>1.6836736141149011E-2</v>
      </c>
      <c r="AI119">
        <f t="shared" si="120"/>
        <v>1.6836736141149011E-2</v>
      </c>
      <c r="AJ119">
        <f t="shared" si="121"/>
        <v>0.71446824817255505</v>
      </c>
      <c r="AN119">
        <v>365.36</v>
      </c>
      <c r="AO119" s="49">
        <v>466.16</v>
      </c>
      <c r="AP119" s="52">
        <v>1.048567</v>
      </c>
      <c r="AQ119" s="49">
        <f t="shared" si="118"/>
        <v>871.90443184000003</v>
      </c>
      <c r="AU119">
        <v>417209.5</v>
      </c>
      <c r="AV119">
        <v>3244837</v>
      </c>
      <c r="AW119">
        <v>598319</v>
      </c>
      <c r="AX119" s="52">
        <v>113.61</v>
      </c>
      <c r="AY119" s="48">
        <f t="shared" si="63"/>
        <v>526.64290115306744</v>
      </c>
      <c r="AZ119" s="48">
        <f t="shared" si="64"/>
        <v>367.22955725728372</v>
      </c>
      <c r="BA119" s="48">
        <f t="shared" si="65"/>
        <v>2856.1191796496787</v>
      </c>
      <c r="BD119">
        <f>BD120*BE119/BE120</f>
        <v>30144.257088818838</v>
      </c>
      <c r="BE119">
        <v>1226.78</v>
      </c>
      <c r="BF119" s="48">
        <f t="shared" si="93"/>
        <v>364.17103097334746</v>
      </c>
      <c r="BG119" s="52">
        <v>827.75</v>
      </c>
      <c r="BL119">
        <v>6675</v>
      </c>
      <c r="BM119">
        <v>327585</v>
      </c>
      <c r="BN119">
        <v>25345.43</v>
      </c>
      <c r="BO119" s="49">
        <v>28852</v>
      </c>
      <c r="BP119" s="52">
        <v>0.62429999999999997</v>
      </c>
      <c r="BQ119" s="48">
        <f t="shared" si="67"/>
        <v>86.813118692936101</v>
      </c>
      <c r="BR119" s="48">
        <f t="shared" si="68"/>
        <v>10.691975012013456</v>
      </c>
      <c r="BS119" s="48">
        <f t="shared" si="69"/>
        <v>524.72369053339753</v>
      </c>
      <c r="BU119">
        <v>99371</v>
      </c>
      <c r="BV119">
        <v>378128</v>
      </c>
      <c r="BW119">
        <v>36337</v>
      </c>
      <c r="BX119" s="52">
        <v>1.4858</v>
      </c>
      <c r="BY119" s="48">
        <f t="shared" si="94"/>
        <v>24.456185220083459</v>
      </c>
      <c r="BZ119" s="48">
        <f t="shared" si="95"/>
        <v>66.880468434513389</v>
      </c>
      <c r="CA119" s="48">
        <f t="shared" si="96"/>
        <v>254.49454839143897</v>
      </c>
      <c r="CC119">
        <v>8894.3700000000008</v>
      </c>
      <c r="CD119">
        <v>0</v>
      </c>
      <c r="CE119">
        <v>85347</v>
      </c>
      <c r="CF119">
        <v>27.33</v>
      </c>
      <c r="CG119" s="52">
        <v>0.65059999999999996</v>
      </c>
      <c r="CH119" s="48">
        <f t="shared" si="114"/>
        <v>17.780897999999997</v>
      </c>
      <c r="CI119" s="48">
        <f t="shared" si="72"/>
        <v>5.7866771220000004</v>
      </c>
      <c r="CJ119" s="48">
        <f t="shared" si="73"/>
        <v>55.526758199999996</v>
      </c>
      <c r="CN119">
        <f t="shared" si="110"/>
        <v>32.277248745519714</v>
      </c>
      <c r="CO119">
        <v>52.03</v>
      </c>
      <c r="CP119" s="52">
        <v>7.8430999999999997</v>
      </c>
      <c r="CQ119" s="48">
        <f t="shared" si="115"/>
        <v>4.1153687630553879</v>
      </c>
      <c r="CW119">
        <f t="shared" si="79"/>
        <v>80.607889137737928</v>
      </c>
      <c r="CX119">
        <v>85.17</v>
      </c>
      <c r="CY119" s="52">
        <v>8.3230000000000004</v>
      </c>
      <c r="CZ119" s="48">
        <f t="shared" si="80"/>
        <v>9.6849560420206569</v>
      </c>
      <c r="DE119">
        <v>55495</v>
      </c>
      <c r="DH119">
        <v>34.340000000000003</v>
      </c>
      <c r="DI119" s="52">
        <v>1.5278</v>
      </c>
      <c r="DJ119" s="48">
        <f t="shared" si="81"/>
        <v>22.476763974342195</v>
      </c>
      <c r="DN119">
        <v>11793.5</v>
      </c>
      <c r="DO119">
        <v>114910.31</v>
      </c>
      <c r="DP119">
        <v>104495.9</v>
      </c>
      <c r="DQ119">
        <v>407296.9</v>
      </c>
      <c r="DR119">
        <f t="shared" si="66"/>
        <v>626703.1100000001</v>
      </c>
      <c r="DS119">
        <v>125303.41</v>
      </c>
      <c r="DU119" s="48">
        <f t="shared" si="116"/>
        <v>131.38902071346999</v>
      </c>
      <c r="DV119" s="48">
        <f t="shared" si="111"/>
        <v>12.3662749145</v>
      </c>
      <c r="DW119" s="48">
        <f t="shared" si="112"/>
        <v>657.14019994337002</v>
      </c>
      <c r="DZ119" s="48">
        <f t="shared" si="122"/>
        <v>4348.004376717885</v>
      </c>
      <c r="EA119" s="52">
        <f t="shared" si="113"/>
        <v>3513.2593795930488</v>
      </c>
      <c r="EB119" s="1">
        <f t="shared" si="83"/>
        <v>7102.6533991499873</v>
      </c>
      <c r="EC119">
        <f t="shared" si="123"/>
        <v>0.73130498431370405</v>
      </c>
      <c r="EE119">
        <f t="shared" si="119"/>
        <v>1467.3765489505486</v>
      </c>
      <c r="EF119">
        <f t="shared" si="85"/>
        <v>1187.5302435323226</v>
      </c>
      <c r="EG119" s="87">
        <f t="shared" si="117"/>
        <v>1928.0456546588525</v>
      </c>
      <c r="EH119">
        <f t="shared" si="87"/>
        <v>711.22845674910832</v>
      </c>
      <c r="EI119" s="52">
        <f t="shared" si="124"/>
        <v>462.9549527403106</v>
      </c>
      <c r="EJ119" s="1">
        <f t="shared" si="125"/>
        <v>2639.2741114079608</v>
      </c>
      <c r="EK119" s="52">
        <f t="shared" si="126"/>
        <v>0.27174553004004831</v>
      </c>
      <c r="EL119">
        <f t="shared" si="127"/>
        <v>0.37501447009688904</v>
      </c>
      <c r="EN119">
        <v>9712.2999999999993</v>
      </c>
      <c r="ES119">
        <v>2014</v>
      </c>
      <c r="ET119">
        <v>10399</v>
      </c>
      <c r="EU119">
        <v>137071</v>
      </c>
    </row>
    <row r="120" spans="1:151" x14ac:dyDescent="0.25">
      <c r="A120" t="s">
        <v>408</v>
      </c>
      <c r="B120">
        <v>183.39</v>
      </c>
      <c r="C120">
        <v>872.69</v>
      </c>
      <c r="D120">
        <v>208.76300000000001</v>
      </c>
      <c r="E120">
        <f t="shared" si="59"/>
        <v>0.44936117063332914</v>
      </c>
      <c r="F120" s="1">
        <f t="shared" si="60"/>
        <v>392.15300000000002</v>
      </c>
      <c r="G120" s="1">
        <f t="shared" si="61"/>
        <v>872.69</v>
      </c>
      <c r="H120">
        <f t="shared" si="97"/>
        <v>0.33049738992072841</v>
      </c>
      <c r="I120" s="52">
        <f t="shared" si="98"/>
        <v>0.40261009853841678</v>
      </c>
      <c r="J120">
        <v>719.89</v>
      </c>
      <c r="K120">
        <v>2469.027</v>
      </c>
      <c r="L120">
        <v>57.35</v>
      </c>
      <c r="M120">
        <v>24.027000000000001</v>
      </c>
      <c r="N120" s="52">
        <v>561.80399999999997</v>
      </c>
      <c r="O120">
        <v>176.517</v>
      </c>
      <c r="P120" s="52">
        <v>301.44600000000003</v>
      </c>
      <c r="Q120">
        <f t="shared" si="99"/>
        <v>543.37300000000005</v>
      </c>
      <c r="R120">
        <f t="shared" si="100"/>
        <v>2167.5810000000001</v>
      </c>
      <c r="S120" s="1">
        <f t="shared" si="101"/>
        <v>1186.5540000000001</v>
      </c>
      <c r="T120" s="1">
        <f t="shared" si="62"/>
        <v>2167.5810000000001</v>
      </c>
      <c r="U120">
        <f t="shared" si="102"/>
        <v>0.11953879167044459</v>
      </c>
      <c r="V120" s="52">
        <f t="shared" si="103"/>
        <v>0.21837186810529816</v>
      </c>
      <c r="W120" s="1">
        <f t="shared" si="104"/>
        <v>794.40100000000007</v>
      </c>
      <c r="X120" s="1">
        <f t="shared" si="105"/>
        <v>1294.8910000000001</v>
      </c>
      <c r="Y120">
        <f t="shared" si="106"/>
        <v>8.0031533029084945E-2</v>
      </c>
      <c r="Z120">
        <f t="shared" si="107"/>
        <v>0.13045314876940592</v>
      </c>
      <c r="AA120" s="52">
        <f t="shared" si="92"/>
        <v>0.3802249757334063</v>
      </c>
      <c r="AB120">
        <v>557.88099999999997</v>
      </c>
      <c r="AD120">
        <f t="shared" si="53"/>
        <v>148.76532431645134</v>
      </c>
      <c r="AE120" t="e">
        <f>#REF!</f>
        <v>#REF!</v>
      </c>
      <c r="AF120" t="e">
        <f t="shared" si="128"/>
        <v>#REF!</v>
      </c>
      <c r="AG120">
        <f t="shared" si="108"/>
        <v>1.9268174989380663E-2</v>
      </c>
      <c r="AH120">
        <f t="shared" si="109"/>
        <v>1.4987288493612933E-2</v>
      </c>
      <c r="AI120">
        <f t="shared" si="120"/>
        <v>1.4987288493612933E-2</v>
      </c>
      <c r="AJ120">
        <f t="shared" si="121"/>
        <v>0.7628387641487846</v>
      </c>
      <c r="AN120">
        <v>380.05</v>
      </c>
      <c r="AO120">
        <v>388.41</v>
      </c>
      <c r="AP120" s="52">
        <v>1.0384899999999999</v>
      </c>
      <c r="AQ120" s="48">
        <f t="shared" si="118"/>
        <v>798.03802539999992</v>
      </c>
      <c r="AU120">
        <v>435443.42</v>
      </c>
      <c r="AV120">
        <v>3351374</v>
      </c>
      <c r="AW120">
        <v>628061</v>
      </c>
      <c r="AX120" s="52">
        <v>104.54</v>
      </c>
      <c r="AY120" s="48">
        <f t="shared" si="63"/>
        <v>600.78534532236461</v>
      </c>
      <c r="AZ120" s="48">
        <f t="shared" si="64"/>
        <v>416.53282953893239</v>
      </c>
      <c r="BA120" s="48">
        <f t="shared" si="65"/>
        <v>3205.8293476181361</v>
      </c>
      <c r="BD120">
        <v>31803.84</v>
      </c>
      <c r="BE120">
        <v>1294.32</v>
      </c>
      <c r="BF120" s="48">
        <f t="shared" si="93"/>
        <v>384.18322602466685</v>
      </c>
      <c r="BG120" s="52">
        <v>827.83</v>
      </c>
      <c r="BL120">
        <v>4252</v>
      </c>
      <c r="BM120">
        <v>333981</v>
      </c>
      <c r="BN120">
        <v>27924.21</v>
      </c>
      <c r="BO120" s="68">
        <v>11234</v>
      </c>
      <c r="BP120" s="52">
        <v>0.61339999999999995</v>
      </c>
      <c r="BQ120" s="48">
        <f t="shared" si="67"/>
        <v>63.837968699054457</v>
      </c>
      <c r="BR120" s="48">
        <f t="shared" si="68"/>
        <v>6.9318552331268348</v>
      </c>
      <c r="BS120" s="48">
        <f t="shared" si="69"/>
        <v>544.4750570590154</v>
      </c>
      <c r="BU120">
        <v>98203</v>
      </c>
      <c r="BV120">
        <v>385201</v>
      </c>
      <c r="BW120">
        <v>37952</v>
      </c>
      <c r="BX120" s="52">
        <v>1.4724999999999999</v>
      </c>
      <c r="BY120" s="48">
        <f t="shared" si="94"/>
        <v>25.773853989813244</v>
      </c>
      <c r="BZ120" s="48">
        <f t="shared" si="95"/>
        <v>66.691341256366726</v>
      </c>
      <c r="CA120" s="48">
        <f t="shared" si="96"/>
        <v>261.59660441426149</v>
      </c>
      <c r="CC120">
        <v>7791.24</v>
      </c>
      <c r="CD120">
        <v>0</v>
      </c>
      <c r="CE120">
        <v>78514</v>
      </c>
      <c r="CF120">
        <v>28.65</v>
      </c>
      <c r="CG120" s="52">
        <v>0.64370000000000005</v>
      </c>
      <c r="CH120" s="48">
        <f t="shared" si="114"/>
        <v>18.442005000000002</v>
      </c>
      <c r="CI120" s="48">
        <f t="shared" si="72"/>
        <v>5.0152211880000008</v>
      </c>
      <c r="CJ120" s="48">
        <f t="shared" si="73"/>
        <v>50.539461800000005</v>
      </c>
      <c r="CN120">
        <f t="shared" si="110"/>
        <v>52.085293189964155</v>
      </c>
      <c r="CO120">
        <v>83.96</v>
      </c>
      <c r="CP120" s="52">
        <v>7.8921999999999999</v>
      </c>
      <c r="CQ120" s="48">
        <f t="shared" si="115"/>
        <v>6.5995911393482372</v>
      </c>
      <c r="CW120">
        <f t="shared" si="79"/>
        <v>97.397650242627805</v>
      </c>
      <c r="CX120">
        <v>102.91</v>
      </c>
      <c r="CY120" s="52">
        <v>8.3309999999999995</v>
      </c>
      <c r="CZ120" s="48">
        <f t="shared" si="80"/>
        <v>11.690991506737223</v>
      </c>
      <c r="DE120">
        <v>55751</v>
      </c>
      <c r="DF120">
        <f t="shared" ref="DF120:DF126" si="129">DF121*DH120/DH121</f>
        <v>10941.123992721607</v>
      </c>
      <c r="DG120">
        <f>EU104</f>
        <v>82872</v>
      </c>
      <c r="DH120">
        <v>36.21</v>
      </c>
      <c r="DI120" s="52">
        <v>1.54</v>
      </c>
      <c r="DJ120" s="48">
        <f>DH120/DI120</f>
        <v>23.512987012987011</v>
      </c>
      <c r="DK120" s="48">
        <f>DF120/DI120/1000</f>
        <v>7.1046259692997449</v>
      </c>
      <c r="DL120" s="48">
        <f>DG120/DI120/1000</f>
        <v>53.812987012987008</v>
      </c>
      <c r="DN120">
        <v>12594</v>
      </c>
      <c r="DO120">
        <v>120936.2</v>
      </c>
      <c r="DP120">
        <v>102364.1</v>
      </c>
      <c r="DQ120">
        <v>416050.7</v>
      </c>
      <c r="DR120">
        <f t="shared" si="66"/>
        <v>639351</v>
      </c>
      <c r="DS120">
        <v>129729</v>
      </c>
      <c r="DU120" s="48">
        <f t="shared" si="116"/>
        <v>134.72226921000001</v>
      </c>
      <c r="DV120" s="48">
        <f t="shared" si="111"/>
        <v>13.078743059999999</v>
      </c>
      <c r="DW120" s="48">
        <f t="shared" si="112"/>
        <v>663.95961998999996</v>
      </c>
      <c r="DZ120" s="48">
        <f t="shared" si="122"/>
        <v>4726.4000908814123</v>
      </c>
      <c r="EA120" s="52">
        <f t="shared" si="113"/>
        <v>3869.7889676081359</v>
      </c>
      <c r="EB120" s="1">
        <f t="shared" si="83"/>
        <v>7720.7791811337029</v>
      </c>
      <c r="EC120">
        <f t="shared" si="123"/>
        <v>0.77782605264239757</v>
      </c>
      <c r="EE120">
        <f t="shared" si="119"/>
        <v>1473.1518078645129</v>
      </c>
      <c r="EF120">
        <f t="shared" si="85"/>
        <v>1269.5482379049715</v>
      </c>
      <c r="EG120" s="87">
        <f t="shared" si="117"/>
        <v>1932.8639940949715</v>
      </c>
      <c r="EH120">
        <f t="shared" si="87"/>
        <v>780.81431916297254</v>
      </c>
      <c r="EI120" s="52">
        <f t="shared" si="124"/>
        <v>508.24999027642599</v>
      </c>
      <c r="EJ120" s="1">
        <f t="shared" si="125"/>
        <v>2713.678313257944</v>
      </c>
      <c r="EK120" s="52">
        <f t="shared" si="126"/>
        <v>0.2733881699013655</v>
      </c>
      <c r="EL120">
        <f t="shared" si="127"/>
        <v>0.36141763562456902</v>
      </c>
      <c r="EN120">
        <v>9926.1</v>
      </c>
      <c r="ES120">
        <v>2015</v>
      </c>
      <c r="ET120">
        <v>6943</v>
      </c>
      <c r="EU120">
        <v>140883</v>
      </c>
    </row>
    <row r="121" spans="1:151" x14ac:dyDescent="0.25">
      <c r="A121" t="s">
        <v>409</v>
      </c>
      <c r="B121">
        <v>187.17</v>
      </c>
      <c r="C121">
        <v>864.41300000000001</v>
      </c>
      <c r="D121">
        <v>200.18600000000001</v>
      </c>
      <c r="E121">
        <f t="shared" si="59"/>
        <v>0.44811450082310189</v>
      </c>
      <c r="F121" s="1">
        <f t="shared" si="60"/>
        <v>387.35599999999999</v>
      </c>
      <c r="G121" s="1">
        <f t="shared" si="61"/>
        <v>864.41300000000001</v>
      </c>
      <c r="H121">
        <f t="shared" si="97"/>
        <v>0.35222795392691486</v>
      </c>
      <c r="I121" s="52">
        <f t="shared" si="98"/>
        <v>0.40601545785257503</v>
      </c>
      <c r="J121">
        <v>713.17</v>
      </c>
      <c r="K121">
        <v>2433.6849999999999</v>
      </c>
      <c r="L121">
        <v>37.39</v>
      </c>
      <c r="M121">
        <v>18.196000000000002</v>
      </c>
      <c r="N121" s="52">
        <v>528.01300000000003</v>
      </c>
      <c r="O121">
        <v>197.03800000000001</v>
      </c>
      <c r="P121" s="52">
        <v>304.67</v>
      </c>
      <c r="Q121">
        <f t="shared" si="99"/>
        <v>516.13199999999995</v>
      </c>
      <c r="R121">
        <f t="shared" si="100"/>
        <v>2129.0149999999999</v>
      </c>
      <c r="S121" s="1">
        <f t="shared" si="101"/>
        <v>1099.731</v>
      </c>
      <c r="T121" s="1">
        <f t="shared" si="62"/>
        <v>2129.0149999999999</v>
      </c>
      <c r="U121">
        <f t="shared" si="102"/>
        <v>0.10963323696540724</v>
      </c>
      <c r="V121" s="52">
        <f t="shared" si="103"/>
        <v>0.21224354501046755</v>
      </c>
      <c r="W121" s="1">
        <f t="shared" si="104"/>
        <v>712.375</v>
      </c>
      <c r="X121" s="1">
        <f t="shared" si="105"/>
        <v>1264.6019999999999</v>
      </c>
      <c r="Y121">
        <f t="shared" si="106"/>
        <v>7.1017346226697239E-2</v>
      </c>
      <c r="Z121">
        <f t="shared" si="107"/>
        <v>0.12606938490678893</v>
      </c>
      <c r="AA121" s="52">
        <f t="shared" si="92"/>
        <v>0.3603355021328018</v>
      </c>
      <c r="AB121">
        <v>568.25699999999995</v>
      </c>
      <c r="AD121">
        <f t="shared" si="53"/>
        <v>151.53220292516448</v>
      </c>
      <c r="AE121" t="e">
        <f>#REF!</f>
        <v>#REF!</v>
      </c>
      <c r="AF121" t="e">
        <f t="shared" si="128"/>
        <v>#REF!</v>
      </c>
      <c r="AG121">
        <f t="shared" si="108"/>
        <v>1.982639962392416E-2</v>
      </c>
      <c r="AH121">
        <f t="shared" si="109"/>
        <v>1.510639048202218E-2</v>
      </c>
      <c r="AI121">
        <f t="shared" si="120"/>
        <v>1.510639048202218E-2</v>
      </c>
      <c r="AJ121">
        <f t="shared" si="121"/>
        <v>0.74682672740961809</v>
      </c>
      <c r="AL121">
        <v>248906.69</v>
      </c>
      <c r="AM121">
        <v>3352766.14</v>
      </c>
      <c r="AN121">
        <v>373.67</v>
      </c>
      <c r="AO121">
        <v>371.24</v>
      </c>
      <c r="AP121" s="52">
        <v>0.98715399999999998</v>
      </c>
      <c r="AQ121" s="48">
        <f t="shared" si="118"/>
        <v>735.34088614000007</v>
      </c>
      <c r="AR121" s="48">
        <f>AL121*AP121/1000</f>
        <v>245.70923466025999</v>
      </c>
      <c r="AS121" s="48">
        <f>AM121*AP121/1000</f>
        <v>3309.6965061655601</v>
      </c>
      <c r="AU121">
        <v>433088.49</v>
      </c>
      <c r="AV121">
        <v>3431336</v>
      </c>
      <c r="AW121">
        <v>666217</v>
      </c>
      <c r="AX121" s="52">
        <v>107.06</v>
      </c>
      <c r="AY121" s="48">
        <f t="shared" si="63"/>
        <v>622.28376611246028</v>
      </c>
      <c r="AZ121" s="48">
        <f t="shared" si="64"/>
        <v>404.52875957407059</v>
      </c>
      <c r="BA121" s="48">
        <f t="shared" si="65"/>
        <v>3205.058845507192</v>
      </c>
      <c r="BD121">
        <v>31670.63</v>
      </c>
      <c r="BE121">
        <v>1310</v>
      </c>
      <c r="BF121" s="48">
        <f t="shared" si="93"/>
        <v>382.56021549537365</v>
      </c>
      <c r="BG121" s="52">
        <v>827.86</v>
      </c>
      <c r="BL121">
        <v>4458</v>
      </c>
      <c r="BM121">
        <v>328934</v>
      </c>
      <c r="BN121">
        <v>25964.67</v>
      </c>
      <c r="BO121" s="68">
        <v>21319</v>
      </c>
      <c r="BP121" s="52">
        <v>0.62250000000000005</v>
      </c>
      <c r="BQ121" s="48">
        <f t="shared" si="67"/>
        <v>75.957702811244971</v>
      </c>
      <c r="BR121" s="48">
        <f t="shared" si="68"/>
        <v>7.16144578313253</v>
      </c>
      <c r="BS121" s="48">
        <f t="shared" si="69"/>
        <v>528.40803212851404</v>
      </c>
      <c r="BU121">
        <v>105858</v>
      </c>
      <c r="BV121">
        <v>370797</v>
      </c>
      <c r="BW121">
        <v>38664</v>
      </c>
      <c r="BX121" s="52">
        <v>1.4529000000000001</v>
      </c>
      <c r="BY121" s="48">
        <f t="shared" si="94"/>
        <v>26.611604377451989</v>
      </c>
      <c r="BZ121" s="48">
        <f t="shared" si="95"/>
        <v>72.859797646087131</v>
      </c>
      <c r="CA121" s="48">
        <f t="shared" si="96"/>
        <v>255.21164567416889</v>
      </c>
      <c r="CC121">
        <v>8729.75</v>
      </c>
      <c r="CD121">
        <v>0</v>
      </c>
      <c r="CE121">
        <v>78558</v>
      </c>
      <c r="CF121">
        <v>27.82</v>
      </c>
      <c r="CG121" s="52">
        <v>0.63219999999999998</v>
      </c>
      <c r="CH121" s="48">
        <f t="shared" si="114"/>
        <v>17.587803999999998</v>
      </c>
      <c r="CI121" s="48">
        <f t="shared" si="72"/>
        <v>5.5189479499999994</v>
      </c>
      <c r="CJ121" s="48">
        <f t="shared" si="73"/>
        <v>49.664367599999999</v>
      </c>
      <c r="CL121">
        <v>4641.3999999999996</v>
      </c>
      <c r="CM121">
        <v>18138.3</v>
      </c>
      <c r="CN121">
        <f t="shared" ref="CN121:CN126" si="130">CN122*CO121/CO122</f>
        <v>36.049027956989249</v>
      </c>
      <c r="CO121">
        <v>58.11</v>
      </c>
      <c r="CP121" s="52">
        <v>8.2200000000000006</v>
      </c>
      <c r="CQ121" s="48">
        <f t="shared" si="115"/>
        <v>4.3855265154488139</v>
      </c>
      <c r="CR121" s="48">
        <f t="shared" ref="CR121:CR152" si="131">CL121*AP121/1000</f>
        <v>4.5817765756000002</v>
      </c>
      <c r="CS121" s="48">
        <f t="shared" ref="CS121:CS152" si="132">CM121*AP121/1000</f>
        <v>17.9052953982</v>
      </c>
      <c r="CU121">
        <v>24226.89</v>
      </c>
      <c r="CV121">
        <v>110926.2</v>
      </c>
      <c r="CW121">
        <f t="shared" ref="CW121:CW126" si="133">CW122*CX121/CX122</f>
        <v>84.412558790593479</v>
      </c>
      <c r="CX121">
        <v>89.19</v>
      </c>
      <c r="CY121" s="52">
        <v>8.6141000000000005</v>
      </c>
      <c r="CZ121" s="48">
        <f>CW121/CY121</f>
        <v>9.799347440892662</v>
      </c>
      <c r="DA121" s="48">
        <f t="shared" ref="DA121:DA152" si="134">CU121*AP121/1000</f>
        <v>23.915671371059997</v>
      </c>
      <c r="DB121" s="48">
        <f t="shared" ref="DB121:DB152" si="135">CV121*AP121/1000</f>
        <v>109.5012420348</v>
      </c>
      <c r="DE121">
        <v>56687</v>
      </c>
      <c r="DF121">
        <f t="shared" si="129"/>
        <v>10551.3407850273</v>
      </c>
      <c r="DG121">
        <f>DG122*DE121/DE122</f>
        <v>78239.787497290105</v>
      </c>
      <c r="DH121">
        <v>34.92</v>
      </c>
      <c r="DI121" s="52">
        <v>1.6262000000000001</v>
      </c>
      <c r="DJ121" s="48">
        <f t="shared" ref="DJ121:DJ184" si="136">DH121/DI121</f>
        <v>21.473373508793507</v>
      </c>
      <c r="DK121" s="48">
        <f t="shared" ref="DK121:DK184" si="137">DF121/DI121/1000</f>
        <v>6.4883414002135646</v>
      </c>
      <c r="DL121" s="48">
        <f t="shared" ref="DL121:DL184" si="138">DG121/DI121/1000</f>
        <v>48.112032651143835</v>
      </c>
      <c r="DN121">
        <v>11790.5</v>
      </c>
      <c r="DO121">
        <v>122093.09</v>
      </c>
      <c r="DP121">
        <v>102500.4</v>
      </c>
      <c r="DQ121">
        <v>424153.8</v>
      </c>
      <c r="DR121">
        <f t="shared" si="66"/>
        <v>648747.28999999992</v>
      </c>
      <c r="DS121">
        <v>128406.43</v>
      </c>
      <c r="DU121" s="48">
        <f t="shared" si="116"/>
        <v>126.75692100021999</v>
      </c>
      <c r="DV121" s="48">
        <f t="shared" si="111"/>
        <v>11.639039236999999</v>
      </c>
      <c r="DW121" s="48">
        <f t="shared" si="112"/>
        <v>640.41348231265988</v>
      </c>
      <c r="DY121" s="48">
        <f t="shared" ref="DY121:DY152" si="139">CS121+CJ121+CA121+BA121+AS121+DL121+DB121+BS121</f>
        <v>7523.5579671595788</v>
      </c>
      <c r="DZ121">
        <f t="shared" si="122"/>
        <v>4678.7563732225344</v>
      </c>
      <c r="EA121" s="52">
        <f t="shared" si="113"/>
        <v>3845.4723278198517</v>
      </c>
      <c r="EB121" s="1">
        <f>EB122*DY121/DY122</f>
        <v>7642.9511055710436</v>
      </c>
      <c r="EC121">
        <f t="shared" si="123"/>
        <v>0.76193311789164031</v>
      </c>
      <c r="EE121">
        <f t="shared" si="119"/>
        <v>1427.6829606541546</v>
      </c>
      <c r="EF121">
        <f t="shared" si="85"/>
        <v>1287.4162612618859</v>
      </c>
      <c r="EG121" s="87">
        <f t="shared" si="117"/>
        <v>1896.0002264016659</v>
      </c>
      <c r="EH121" s="48">
        <f t="shared" ref="EH121:EH152" si="140">DK121+CR121+CI121+BZ121+AZ121+AR121+DA121+BR121</f>
        <v>770.76397496042375</v>
      </c>
      <c r="EI121" s="52">
        <f t="shared" si="124"/>
        <v>501.70799019029027</v>
      </c>
      <c r="EJ121" s="1">
        <f t="shared" si="125"/>
        <v>2666.7642013620898</v>
      </c>
      <c r="EK121" s="52">
        <f t="shared" si="126"/>
        <v>0.26585227807417905</v>
      </c>
      <c r="EL121">
        <f t="shared" si="127"/>
        <v>0.3589972362135177</v>
      </c>
      <c r="EN121">
        <v>10031</v>
      </c>
      <c r="EO121">
        <v>523696.86</v>
      </c>
      <c r="EP121">
        <f>EO121/1000</f>
        <v>523.69686000000002</v>
      </c>
      <c r="EQ121">
        <f t="shared" ref="EQ121:EQ152" si="141">EP121+DZ121</f>
        <v>5202.4532332225344</v>
      </c>
    </row>
    <row r="122" spans="1:151" x14ac:dyDescent="0.25">
      <c r="A122" t="s">
        <v>410</v>
      </c>
      <c r="B122">
        <v>186.77</v>
      </c>
      <c r="C122">
        <v>851.851</v>
      </c>
      <c r="D122">
        <v>200.18</v>
      </c>
      <c r="E122">
        <f t="shared" si="59"/>
        <v>0.4542461064200195</v>
      </c>
      <c r="F122" s="1">
        <f t="shared" si="60"/>
        <v>386.95000000000005</v>
      </c>
      <c r="G122" s="1">
        <f t="shared" si="61"/>
        <v>851.851</v>
      </c>
      <c r="H122">
        <f t="shared" si="97"/>
        <v>0.36537324820075279</v>
      </c>
      <c r="I122" s="52">
        <f t="shared" si="98"/>
        <v>0.41403483361345517</v>
      </c>
      <c r="J122">
        <v>660.19</v>
      </c>
      <c r="K122">
        <v>2369.596</v>
      </c>
      <c r="L122">
        <v>39.020000000000003</v>
      </c>
      <c r="M122">
        <v>18.513000000000002</v>
      </c>
      <c r="N122" s="52">
        <v>534.12300000000005</v>
      </c>
      <c r="O122">
        <v>192.792</v>
      </c>
      <c r="P122" s="52">
        <v>312.15800000000002</v>
      </c>
      <c r="Q122">
        <f t="shared" si="99"/>
        <v>467.39800000000002</v>
      </c>
      <c r="R122">
        <f t="shared" si="100"/>
        <v>2057.4380000000001</v>
      </c>
      <c r="S122" s="1">
        <f t="shared" si="101"/>
        <v>1059.0540000000001</v>
      </c>
      <c r="T122" s="1">
        <f t="shared" si="62"/>
        <v>2057.4380000000001</v>
      </c>
      <c r="U122">
        <f t="shared" si="102"/>
        <v>0.10303785645486123</v>
      </c>
      <c r="V122" s="52">
        <f t="shared" si="103"/>
        <v>0.20017298580504561</v>
      </c>
      <c r="W122" s="1">
        <f t="shared" si="104"/>
        <v>672.10400000000004</v>
      </c>
      <c r="X122" s="1">
        <f t="shared" si="105"/>
        <v>1205.587</v>
      </c>
      <c r="Y122">
        <f t="shared" si="106"/>
        <v>6.5390580154305683E-2</v>
      </c>
      <c r="Z122">
        <f t="shared" si="107"/>
        <v>0.11729439693334502</v>
      </c>
      <c r="AA122" s="52">
        <f t="shared" si="92"/>
        <v>0.35794174866897699</v>
      </c>
      <c r="AB122">
        <v>549.93700000000001</v>
      </c>
      <c r="AD122">
        <f t="shared" si="53"/>
        <v>146.64696621432941</v>
      </c>
      <c r="AE122" t="e">
        <f>#REF!</f>
        <v>#REF!</v>
      </c>
      <c r="AF122" t="e">
        <f t="shared" si="128"/>
        <v>#REF!</v>
      </c>
      <c r="AG122">
        <f t="shared" si="108"/>
        <v>1.9542804987700804E-2</v>
      </c>
      <c r="AH122">
        <f t="shared" si="109"/>
        <v>1.4267628519728888E-2</v>
      </c>
      <c r="AI122">
        <f t="shared" si="120"/>
        <v>1.4267628519728888E-2</v>
      </c>
      <c r="AJ122">
        <f t="shared" si="121"/>
        <v>0.715803030667024</v>
      </c>
      <c r="AL122">
        <v>243907.02</v>
      </c>
      <c r="AM122">
        <v>3369789.26</v>
      </c>
      <c r="AN122">
        <v>373.88</v>
      </c>
      <c r="AO122">
        <v>409.76</v>
      </c>
      <c r="AP122" s="52">
        <v>0.93403199999999997</v>
      </c>
      <c r="AQ122" s="48">
        <f t="shared" si="118"/>
        <v>731.94483647999994</v>
      </c>
      <c r="AR122" s="48">
        <f t="shared" ref="AR122:AR186" si="142">AL122*AP122/1000</f>
        <v>227.81696170463999</v>
      </c>
      <c r="AS122" s="48">
        <f t="shared" ref="AS122:AS185" si="143">AM122*AP122/1000</f>
        <v>3147.4910020963198</v>
      </c>
      <c r="AU122">
        <v>444447.54</v>
      </c>
      <c r="AV122">
        <v>3485760</v>
      </c>
      <c r="AW122">
        <v>639317</v>
      </c>
      <c r="AX122" s="52">
        <v>106.61</v>
      </c>
      <c r="AY122" s="48">
        <f t="shared" si="63"/>
        <v>599.67826657912019</v>
      </c>
      <c r="AZ122" s="48">
        <f t="shared" si="64"/>
        <v>416.8910421161242</v>
      </c>
      <c r="BA122" s="48">
        <f t="shared" si="65"/>
        <v>3269.6369946534096</v>
      </c>
      <c r="BD122">
        <v>33069.120000000003</v>
      </c>
      <c r="BE122">
        <v>1369.07</v>
      </c>
      <c r="BF122" s="48">
        <f t="shared" si="93"/>
        <v>399.47717471400449</v>
      </c>
      <c r="BG122" s="52">
        <v>827.81</v>
      </c>
      <c r="BL122">
        <v>3982</v>
      </c>
      <c r="BM122">
        <v>334835</v>
      </c>
      <c r="BN122">
        <v>26875.52</v>
      </c>
      <c r="BO122" s="68">
        <v>26534</v>
      </c>
      <c r="BP122" s="52">
        <v>0.65259999999999996</v>
      </c>
      <c r="BQ122" s="48">
        <f t="shared" si="67"/>
        <v>81.841127796506285</v>
      </c>
      <c r="BR122" s="48">
        <f t="shared" si="68"/>
        <v>6.1017468587189709</v>
      </c>
      <c r="BS122" s="48">
        <f t="shared" si="69"/>
        <v>513.07845540913274</v>
      </c>
      <c r="BU122">
        <v>93236</v>
      </c>
      <c r="BV122">
        <v>381016</v>
      </c>
      <c r="BW122">
        <v>37800</v>
      </c>
      <c r="BX122" s="52">
        <v>1.4799</v>
      </c>
      <c r="BY122" s="48">
        <f t="shared" si="94"/>
        <v>25.542266369349278</v>
      </c>
      <c r="BZ122" s="48">
        <f t="shared" si="95"/>
        <v>63.001554159064796</v>
      </c>
      <c r="CA122" s="48">
        <f t="shared" si="96"/>
        <v>257.46063923238057</v>
      </c>
      <c r="CC122">
        <v>7230.89</v>
      </c>
      <c r="CD122">
        <v>0</v>
      </c>
      <c r="CE122">
        <v>76790</v>
      </c>
      <c r="CF122">
        <v>28.39</v>
      </c>
      <c r="CG122" s="52">
        <v>0.59019999999999995</v>
      </c>
      <c r="CH122" s="48">
        <f t="shared" si="114"/>
        <v>16.755777999999999</v>
      </c>
      <c r="CI122" s="48">
        <f t="shared" si="72"/>
        <v>4.2676712779999999</v>
      </c>
      <c r="CJ122" s="48">
        <f t="shared" si="73"/>
        <v>45.321458</v>
      </c>
      <c r="CL122">
        <v>3858.4</v>
      </c>
      <c r="CM122">
        <v>18694.400000000001</v>
      </c>
      <c r="CN122">
        <f t="shared" si="130"/>
        <v>41.508182078853046</v>
      </c>
      <c r="CO122">
        <v>66.91</v>
      </c>
      <c r="CP122" s="52">
        <v>8.7780000000000005</v>
      </c>
      <c r="CQ122" s="48">
        <f t="shared" si="115"/>
        <v>4.7286605239067034</v>
      </c>
      <c r="CR122" s="48">
        <f t="shared" si="131"/>
        <v>3.6038690688000004</v>
      </c>
      <c r="CS122" s="48">
        <f t="shared" si="132"/>
        <v>17.4611678208</v>
      </c>
      <c r="CU122">
        <v>22781.62</v>
      </c>
      <c r="CV122">
        <v>94881.600000000006</v>
      </c>
      <c r="CW122">
        <f t="shared" si="133"/>
        <v>84.384165733482618</v>
      </c>
      <c r="CX122">
        <v>89.16</v>
      </c>
      <c r="CY122" s="52">
        <v>8.8674999999999997</v>
      </c>
      <c r="CZ122" s="48">
        <f t="shared" ref="CZ122:CZ185" si="144">CW122/CY122</f>
        <v>9.5161168010693675</v>
      </c>
      <c r="DA122" s="48">
        <f t="shared" si="134"/>
        <v>21.278762091839997</v>
      </c>
      <c r="DB122" s="48">
        <f t="shared" si="135"/>
        <v>88.622450611200009</v>
      </c>
      <c r="DE122">
        <v>57685</v>
      </c>
      <c r="DF122">
        <f t="shared" si="129"/>
        <v>10593.642838575519</v>
      </c>
      <c r="DG122">
        <f>DG123*DE122/DE123</f>
        <v>79617.233965127452</v>
      </c>
      <c r="DH122">
        <v>35.06</v>
      </c>
      <c r="DI122" s="52">
        <v>1.6729000000000001</v>
      </c>
      <c r="DJ122" s="48">
        <f t="shared" si="136"/>
        <v>20.957618506784627</v>
      </c>
      <c r="DK122" s="48">
        <f t="shared" si="137"/>
        <v>6.3325021451225529</v>
      </c>
      <c r="DL122" s="48">
        <f t="shared" si="138"/>
        <v>47.59234500874377</v>
      </c>
      <c r="DN122">
        <v>11728.7</v>
      </c>
      <c r="DO122">
        <v>122577</v>
      </c>
      <c r="DP122">
        <v>104159.9</v>
      </c>
      <c r="DQ122">
        <v>426670.6</v>
      </c>
      <c r="DR122">
        <f t="shared" si="66"/>
        <v>653407.5</v>
      </c>
      <c r="DS122">
        <v>125677.08</v>
      </c>
      <c r="DU122" s="48">
        <f t="shared" si="116"/>
        <v>117.38641438656001</v>
      </c>
      <c r="DV122" s="48">
        <f t="shared" si="111"/>
        <v>10.954981118400001</v>
      </c>
      <c r="DW122" s="48">
        <f t="shared" si="112"/>
        <v>610.30351403999998</v>
      </c>
      <c r="DY122" s="48">
        <f t="shared" si="139"/>
        <v>7386.664512831986</v>
      </c>
      <c r="DZ122">
        <f t="shared" si="122"/>
        <v>4695.8010613349225</v>
      </c>
      <c r="EA122" s="52">
        <f t="shared" si="113"/>
        <v>3879.9405086934094</v>
      </c>
      <c r="EB122" s="1">
        <f>EB123*DY122/DY123</f>
        <v>7503.8852563192013</v>
      </c>
      <c r="EC122">
        <f t="shared" si="123"/>
        <v>0.73007065918675285</v>
      </c>
      <c r="EE122">
        <f t="shared" si="119"/>
        <v>1399.6074264591609</v>
      </c>
      <c r="EF122">
        <f t="shared" si="85"/>
        <v>1275.8834236773012</v>
      </c>
      <c r="EG122" s="87">
        <f t="shared" si="117"/>
        <v>1890.4418457707411</v>
      </c>
      <c r="EH122" s="48">
        <f t="shared" si="140"/>
        <v>749.29410942231061</v>
      </c>
      <c r="EI122" s="52">
        <f t="shared" si="124"/>
        <v>501.21699553030794</v>
      </c>
      <c r="EJ122" s="1">
        <f t="shared" si="125"/>
        <v>2639.7359551930517</v>
      </c>
      <c r="EK122" s="52">
        <f t="shared" si="126"/>
        <v>0.25682612447516145</v>
      </c>
      <c r="EL122">
        <f t="shared" si="127"/>
        <v>0.36222851731396583</v>
      </c>
      <c r="EN122">
        <v>10278.299999999999</v>
      </c>
      <c r="EO122">
        <v>506634.89</v>
      </c>
      <c r="EP122">
        <f t="shared" ref="EP122:EP184" si="145">EO122/1000</f>
        <v>506.63489000000004</v>
      </c>
      <c r="EQ122">
        <f t="shared" si="141"/>
        <v>5202.4359513349227</v>
      </c>
    </row>
    <row r="123" spans="1:151" x14ac:dyDescent="0.25">
      <c r="A123" t="s">
        <v>411</v>
      </c>
      <c r="B123">
        <v>178.13</v>
      </c>
      <c r="C123">
        <v>834.26300000000003</v>
      </c>
      <c r="D123">
        <v>199.816</v>
      </c>
      <c r="E123">
        <f t="shared" si="59"/>
        <v>0.45302979995517001</v>
      </c>
      <c r="F123" s="1">
        <f t="shared" si="60"/>
        <v>377.94600000000003</v>
      </c>
      <c r="G123" s="1">
        <f t="shared" si="61"/>
        <v>834.26300000000003</v>
      </c>
      <c r="H123">
        <f t="shared" si="97"/>
        <v>0.36334463259455518</v>
      </c>
      <c r="I123" s="52">
        <f t="shared" si="98"/>
        <v>0.41464425642781771</v>
      </c>
      <c r="J123">
        <v>636.27</v>
      </c>
      <c r="K123">
        <v>2339.0540000000001</v>
      </c>
      <c r="L123">
        <v>36.53</v>
      </c>
      <c r="M123">
        <v>17.623999999999999</v>
      </c>
      <c r="N123" s="52">
        <v>534.11800000000005</v>
      </c>
      <c r="O123">
        <v>184.35599999999999</v>
      </c>
      <c r="P123" s="52">
        <v>327.05700000000002</v>
      </c>
      <c r="Q123">
        <f t="shared" si="99"/>
        <v>451.91399999999999</v>
      </c>
      <c r="R123">
        <f t="shared" si="100"/>
        <v>2011.9970000000001</v>
      </c>
      <c r="S123" s="1">
        <f t="shared" si="101"/>
        <v>1040.1860000000001</v>
      </c>
      <c r="T123" s="1">
        <f t="shared" si="62"/>
        <v>2011.9970000000001</v>
      </c>
      <c r="U123">
        <f t="shared" si="102"/>
        <v>0.1004292583080696</v>
      </c>
      <c r="V123" s="52">
        <f t="shared" si="103"/>
        <v>0.19425695637901405</v>
      </c>
      <c r="W123" s="1">
        <f t="shared" si="104"/>
        <v>662.24000000000012</v>
      </c>
      <c r="X123" s="1">
        <f t="shared" si="105"/>
        <v>1177.7339999999999</v>
      </c>
      <c r="Y123">
        <f t="shared" si="106"/>
        <v>6.3938826346380373E-2</v>
      </c>
      <c r="Z123">
        <f t="shared" si="107"/>
        <v>0.11370942514530673</v>
      </c>
      <c r="AA123" s="52">
        <f t="shared" si="92"/>
        <v>0.35991812927791372</v>
      </c>
      <c r="AB123">
        <v>571.69600000000003</v>
      </c>
      <c r="AD123">
        <f t="shared" si="53"/>
        <v>152.44925145401615</v>
      </c>
      <c r="AE123" t="e">
        <f>#REF!</f>
        <v>#REF!</v>
      </c>
      <c r="AF123" t="e">
        <f t="shared" si="128"/>
        <v>#REF!</v>
      </c>
      <c r="AG123">
        <f t="shared" si="108"/>
        <v>2.031567341566403E-2</v>
      </c>
      <c r="AH123">
        <f t="shared" si="109"/>
        <v>1.4718872637342978E-2</v>
      </c>
      <c r="AI123">
        <f t="shared" si="120"/>
        <v>1.4718872637342978E-2</v>
      </c>
      <c r="AJ123">
        <f t="shared" si="121"/>
        <v>0.70978935980915125</v>
      </c>
      <c r="AL123">
        <v>239384.64</v>
      </c>
      <c r="AM123">
        <v>3410248.9</v>
      </c>
      <c r="AN123">
        <v>379.48</v>
      </c>
      <c r="AO123">
        <v>447.57</v>
      </c>
      <c r="AP123" s="52">
        <v>0.90527599999999997</v>
      </c>
      <c r="AQ123" s="48">
        <f t="shared" si="118"/>
        <v>748.70851579999999</v>
      </c>
      <c r="AR123" s="48">
        <f t="shared" si="142"/>
        <v>216.70916936064</v>
      </c>
      <c r="AS123" s="48">
        <f t="shared" si="143"/>
        <v>3087.2164831963996</v>
      </c>
      <c r="AU123">
        <v>451427.86</v>
      </c>
      <c r="AV123">
        <v>3611102</v>
      </c>
      <c r="AW123">
        <v>627190</v>
      </c>
      <c r="AX123" s="52">
        <v>107.57</v>
      </c>
      <c r="AY123" s="48">
        <f t="shared" si="63"/>
        <v>583.05289578878876</v>
      </c>
      <c r="AZ123" s="48">
        <f t="shared" si="64"/>
        <v>419.65962628985778</v>
      </c>
      <c r="BA123" s="48">
        <f t="shared" si="65"/>
        <v>3356.9787115366735</v>
      </c>
      <c r="BD123">
        <v>34474.43</v>
      </c>
      <c r="BE123">
        <v>1387.64</v>
      </c>
      <c r="BF123" s="48">
        <f t="shared" si="93"/>
        <v>416.3980819402841</v>
      </c>
      <c r="BG123" s="52">
        <v>827.92</v>
      </c>
      <c r="BL123">
        <v>2332</v>
      </c>
      <c r="BM123">
        <v>332795</v>
      </c>
      <c r="BN123">
        <v>27443.96</v>
      </c>
      <c r="BO123" s="68">
        <v>21589</v>
      </c>
      <c r="BP123" s="52">
        <v>0.67679999999999996</v>
      </c>
      <c r="BQ123" s="48">
        <f t="shared" si="67"/>
        <v>72.448226950354609</v>
      </c>
      <c r="BR123" s="48">
        <f t="shared" si="68"/>
        <v>3.4456264775413716</v>
      </c>
      <c r="BS123" s="48">
        <f t="shared" si="69"/>
        <v>491.71838061465724</v>
      </c>
      <c r="BU123">
        <v>84481</v>
      </c>
      <c r="BV123">
        <v>376766</v>
      </c>
      <c r="BW123">
        <v>37764</v>
      </c>
      <c r="BX123" s="52">
        <v>1.4817</v>
      </c>
      <c r="BY123" s="48">
        <f t="shared" si="94"/>
        <v>25.486940676250253</v>
      </c>
      <c r="BZ123" s="48">
        <f t="shared" si="95"/>
        <v>57.01626510089762</v>
      </c>
      <c r="CA123" s="48">
        <f t="shared" si="96"/>
        <v>254.27954376729431</v>
      </c>
      <c r="CC123">
        <v>6365.63</v>
      </c>
      <c r="CD123">
        <v>0</v>
      </c>
      <c r="CE123">
        <v>74170</v>
      </c>
      <c r="CF123">
        <v>30.16</v>
      </c>
      <c r="CG123" s="52">
        <v>0.57479999999999998</v>
      </c>
      <c r="CH123" s="48">
        <f t="shared" si="114"/>
        <v>17.335968000000001</v>
      </c>
      <c r="CI123" s="48">
        <f t="shared" si="72"/>
        <v>3.6589641240000002</v>
      </c>
      <c r="CJ123" s="48">
        <f t="shared" si="73"/>
        <v>42.632915999999994</v>
      </c>
      <c r="CL123">
        <v>3433.8</v>
      </c>
      <c r="CM123">
        <v>19651.5</v>
      </c>
      <c r="CN123">
        <f t="shared" si="130"/>
        <v>49.907835125448031</v>
      </c>
      <c r="CO123">
        <v>80.45</v>
      </c>
      <c r="CP123" s="52">
        <v>8.9544999999999995</v>
      </c>
      <c r="CQ123" s="48">
        <f t="shared" si="115"/>
        <v>5.5734921129541606</v>
      </c>
      <c r="CR123" s="48">
        <f t="shared" si="131"/>
        <v>3.1085367288000003</v>
      </c>
      <c r="CS123" s="48">
        <f t="shared" si="132"/>
        <v>17.790031314</v>
      </c>
      <c r="CU123">
        <v>22514.23</v>
      </c>
      <c r="CV123">
        <v>93487.2</v>
      </c>
      <c r="CW123">
        <f t="shared" si="133"/>
        <v>84.942562523329585</v>
      </c>
      <c r="CX123">
        <v>89.75</v>
      </c>
      <c r="CY123" s="52">
        <v>9.3045000000000009</v>
      </c>
      <c r="CZ123" s="48">
        <f t="shared" si="144"/>
        <v>9.1291915227394895</v>
      </c>
      <c r="DA123" s="48">
        <f t="shared" si="134"/>
        <v>20.381592077480001</v>
      </c>
      <c r="DB123" s="48">
        <f t="shared" si="135"/>
        <v>84.631718467200002</v>
      </c>
      <c r="DE123">
        <v>63738</v>
      </c>
      <c r="DF123">
        <f t="shared" si="129"/>
        <v>10645.009617884069</v>
      </c>
      <c r="DG123">
        <f>DG124*DE123/DE124</f>
        <v>87971.626219455546</v>
      </c>
      <c r="DH123">
        <v>35.229999999999997</v>
      </c>
      <c r="DI123" s="52">
        <v>1.7064999999999999</v>
      </c>
      <c r="DJ123" s="48">
        <f t="shared" si="136"/>
        <v>20.644594198652211</v>
      </c>
      <c r="DK123" s="48">
        <f t="shared" si="137"/>
        <v>6.2379194948046113</v>
      </c>
      <c r="DL123" s="48">
        <f t="shared" si="138"/>
        <v>51.5509090064199</v>
      </c>
      <c r="DN123">
        <v>11849.9</v>
      </c>
      <c r="DO123">
        <v>123523.11</v>
      </c>
      <c r="DP123">
        <v>106308.4</v>
      </c>
      <c r="DQ123">
        <v>430134.1</v>
      </c>
      <c r="DR123">
        <f t="shared" si="66"/>
        <v>659965.61</v>
      </c>
      <c r="DS123">
        <v>126072.69</v>
      </c>
      <c r="DU123" s="48">
        <f t="shared" si="116"/>
        <v>114.13058051243999</v>
      </c>
      <c r="DV123" s="48">
        <f t="shared" si="111"/>
        <v>10.727430072399999</v>
      </c>
      <c r="DW123" s="48">
        <f t="shared" si="112"/>
        <v>597.45102755836001</v>
      </c>
      <c r="DY123" s="48">
        <f t="shared" si="139"/>
        <v>7386.7986939026432</v>
      </c>
      <c r="DZ123">
        <f t="shared" si="122"/>
        <v>4743.0605794769854</v>
      </c>
      <c r="EA123" s="52">
        <f t="shared" si="113"/>
        <v>3954.4297390950333</v>
      </c>
      <c r="EB123" s="1">
        <f>EB124*DY123/DY124</f>
        <v>7504.0215667413186</v>
      </c>
      <c r="EC123">
        <f t="shared" si="123"/>
        <v>0.7245082324464942</v>
      </c>
      <c r="EE123">
        <f t="shared" si="119"/>
        <v>1400.8024065766454</v>
      </c>
      <c r="EF123">
        <f t="shared" si="85"/>
        <v>1264.1999717024635</v>
      </c>
      <c r="EG123" s="87">
        <f t="shared" si="117"/>
        <v>1898.7779069900234</v>
      </c>
      <c r="EH123" s="48">
        <f t="shared" si="140"/>
        <v>730.21769965402143</v>
      </c>
      <c r="EI123" s="52">
        <f t="shared" si="124"/>
        <v>494.50791206469682</v>
      </c>
      <c r="EJ123" s="1">
        <f t="shared" si="125"/>
        <v>2628.995606644045</v>
      </c>
      <c r="EK123" s="52">
        <f t="shared" si="126"/>
        <v>0.25382775664201873</v>
      </c>
      <c r="EL123">
        <f t="shared" si="127"/>
        <v>0.36061873189573651</v>
      </c>
      <c r="EN123">
        <v>10357.4</v>
      </c>
      <c r="EO123">
        <v>492081.91999999998</v>
      </c>
      <c r="EP123">
        <f t="shared" si="145"/>
        <v>492.08191999999997</v>
      </c>
      <c r="EQ123">
        <f t="shared" si="141"/>
        <v>5235.142499476985</v>
      </c>
    </row>
    <row r="124" spans="1:151" x14ac:dyDescent="0.25">
      <c r="A124" t="s">
        <v>412</v>
      </c>
      <c r="B124">
        <v>176.73</v>
      </c>
      <c r="C124">
        <v>843.58</v>
      </c>
      <c r="D124">
        <v>205.40600000000001</v>
      </c>
      <c r="E124">
        <f t="shared" si="59"/>
        <v>0.4529931956660897</v>
      </c>
      <c r="F124" s="1">
        <f t="shared" si="60"/>
        <v>382.13599999999997</v>
      </c>
      <c r="G124" s="1">
        <f t="shared" si="61"/>
        <v>843.58</v>
      </c>
      <c r="H124">
        <f t="shared" si="97"/>
        <v>0.36026876666946356</v>
      </c>
      <c r="I124" s="52">
        <f t="shared" si="98"/>
        <v>0.43261289305192657</v>
      </c>
      <c r="J124">
        <v>633.16</v>
      </c>
      <c r="K124">
        <v>2282.9270000000001</v>
      </c>
      <c r="L124">
        <v>37.93</v>
      </c>
      <c r="M124">
        <v>19.045000000000002</v>
      </c>
      <c r="N124" s="52">
        <v>549.303</v>
      </c>
      <c r="O124">
        <v>178.74100000000001</v>
      </c>
      <c r="P124" s="52">
        <v>332.96199999999999</v>
      </c>
      <c r="Q124">
        <f t="shared" si="99"/>
        <v>454.41899999999998</v>
      </c>
      <c r="R124">
        <f t="shared" si="100"/>
        <v>1949.9650000000001</v>
      </c>
      <c r="S124" s="1">
        <f t="shared" si="101"/>
        <v>1060.6969999999999</v>
      </c>
      <c r="T124" s="1">
        <f t="shared" si="62"/>
        <v>1949.9650000000001</v>
      </c>
      <c r="U124">
        <f t="shared" si="102"/>
        <v>0.10128596392387536</v>
      </c>
      <c r="V124" s="52">
        <f t="shared" si="103"/>
        <v>0.18620217144275855</v>
      </c>
      <c r="W124" s="1">
        <f t="shared" si="104"/>
        <v>678.56099999999992</v>
      </c>
      <c r="X124" s="1">
        <f t="shared" si="105"/>
        <v>1106.3850000000002</v>
      </c>
      <c r="Y124">
        <f t="shared" si="106"/>
        <v>6.4795794620093008E-2</v>
      </c>
      <c r="Z124">
        <f t="shared" si="107"/>
        <v>0.10564871136235596</v>
      </c>
      <c r="AA124" s="52">
        <f t="shared" si="92"/>
        <v>0.38015771905704704</v>
      </c>
      <c r="AB124">
        <v>582.39700000000005</v>
      </c>
      <c r="AD124">
        <f t="shared" si="53"/>
        <v>155.30279501529597</v>
      </c>
      <c r="AE124" t="e">
        <f>#REF!</f>
        <v>#REF!</v>
      </c>
      <c r="AF124" t="e">
        <f t="shared" si="128"/>
        <v>#REF!</v>
      </c>
      <c r="AG124">
        <f t="shared" si="108"/>
        <v>2.0922596015899058E-2</v>
      </c>
      <c r="AH124">
        <f t="shared" si="109"/>
        <v>1.4829864978590757E-2</v>
      </c>
      <c r="AI124">
        <f t="shared" si="120"/>
        <v>1.4829864978590757E-2</v>
      </c>
      <c r="AJ124">
        <f t="shared" si="121"/>
        <v>0.69396673785795771</v>
      </c>
      <c r="AL124">
        <v>235601.27</v>
      </c>
      <c r="AM124">
        <v>3445193.48</v>
      </c>
      <c r="AN124">
        <v>376.6</v>
      </c>
      <c r="AO124">
        <v>364.02</v>
      </c>
      <c r="AP124" s="52">
        <v>0.86961999999999995</v>
      </c>
      <c r="AQ124" s="48">
        <f t="shared" si="118"/>
        <v>644.05796439999995</v>
      </c>
      <c r="AR124" s="48">
        <f t="shared" si="142"/>
        <v>204.88357641739998</v>
      </c>
      <c r="AS124" s="48">
        <f t="shared" si="143"/>
        <v>2996.0091540775998</v>
      </c>
      <c r="AU124">
        <v>454888.25</v>
      </c>
      <c r="AV124">
        <v>3729247</v>
      </c>
      <c r="AW124">
        <v>647592</v>
      </c>
      <c r="AX124" s="52">
        <v>109.82</v>
      </c>
      <c r="AY124" s="48">
        <f t="shared" si="63"/>
        <v>589.68493899107636</v>
      </c>
      <c r="AZ124" s="48">
        <f t="shared" si="64"/>
        <v>414.2125751229284</v>
      </c>
      <c r="BA124" s="48">
        <f t="shared" si="65"/>
        <v>3395.7812784556545</v>
      </c>
      <c r="BC124" s="77">
        <v>115.953</v>
      </c>
      <c r="BD124" s="46">
        <v>34488.61</v>
      </c>
      <c r="BE124" s="46">
        <v>1408.7</v>
      </c>
      <c r="BF124" s="48">
        <f t="shared" si="93"/>
        <v>416.6448409582373</v>
      </c>
      <c r="BG124" s="52">
        <v>827.77</v>
      </c>
      <c r="BL124">
        <v>2593</v>
      </c>
      <c r="BM124">
        <v>329197</v>
      </c>
      <c r="BN124">
        <v>28224.71</v>
      </c>
      <c r="BO124">
        <v>8596</v>
      </c>
      <c r="BP124" s="52">
        <v>0.6915</v>
      </c>
      <c r="BQ124" s="48">
        <f t="shared" si="67"/>
        <v>53.247592190889371</v>
      </c>
      <c r="BR124" s="48">
        <f t="shared" si="68"/>
        <v>3.7498192335502529</v>
      </c>
      <c r="BS124" s="48">
        <f t="shared" si="69"/>
        <v>476.06218365871297</v>
      </c>
      <c r="BU124">
        <v>84362</v>
      </c>
      <c r="BV124">
        <v>381960</v>
      </c>
      <c r="BW124">
        <v>38202</v>
      </c>
      <c r="BX124" s="52">
        <v>1.5261</v>
      </c>
      <c r="BY124" s="48">
        <f t="shared" si="94"/>
        <v>25.032435620208371</v>
      </c>
      <c r="BZ124" s="48">
        <f t="shared" si="95"/>
        <v>55.279470545835792</v>
      </c>
      <c r="CA124" s="48">
        <f t="shared" si="96"/>
        <v>250.28504029880085</v>
      </c>
      <c r="CC124">
        <v>4600.7</v>
      </c>
      <c r="CD124">
        <v>0</v>
      </c>
      <c r="CE124">
        <v>74893</v>
      </c>
      <c r="CF124">
        <v>29.86</v>
      </c>
      <c r="CG124" s="52">
        <v>0.53220000000000001</v>
      </c>
      <c r="CH124" s="48">
        <f t="shared" si="114"/>
        <v>15.891492</v>
      </c>
      <c r="CI124" s="48">
        <f t="shared" si="72"/>
        <v>2.4484925399999997</v>
      </c>
      <c r="CJ124" s="48">
        <f t="shared" si="73"/>
        <v>39.858054600000003</v>
      </c>
      <c r="CL124">
        <v>4348.5</v>
      </c>
      <c r="CM124">
        <v>20119.099999999999</v>
      </c>
      <c r="CN124">
        <f t="shared" si="130"/>
        <v>43.6049935483871</v>
      </c>
      <c r="CO124">
        <v>70.290000000000006</v>
      </c>
      <c r="CP124" s="52">
        <v>9.2547999999999995</v>
      </c>
      <c r="CQ124" s="48">
        <f t="shared" si="115"/>
        <v>4.7116084138379115</v>
      </c>
      <c r="CR124" s="48">
        <f t="shared" si="131"/>
        <v>3.7815425699999996</v>
      </c>
      <c r="CS124" s="48">
        <f t="shared" si="132"/>
        <v>17.495971741999998</v>
      </c>
      <c r="CU124">
        <v>25585.69</v>
      </c>
      <c r="CV124">
        <v>92206.5</v>
      </c>
      <c r="CW124">
        <f t="shared" si="133"/>
        <v>92.532973124300099</v>
      </c>
      <c r="CX124">
        <v>97.77</v>
      </c>
      <c r="CY124" s="52">
        <v>9.9200999999999997</v>
      </c>
      <c r="CZ124" s="48">
        <f t="shared" si="144"/>
        <v>9.3278266473422757</v>
      </c>
      <c r="DA124" s="48">
        <f t="shared" si="134"/>
        <v>22.249827737799997</v>
      </c>
      <c r="DB124" s="48">
        <f t="shared" si="135"/>
        <v>80.18461653</v>
      </c>
      <c r="DE124">
        <v>64578</v>
      </c>
      <c r="DF124">
        <f t="shared" si="129"/>
        <v>10487.887704704968</v>
      </c>
      <c r="DG124">
        <f>EU105</f>
        <v>89131</v>
      </c>
      <c r="DH124">
        <v>34.71</v>
      </c>
      <c r="DI124" s="52">
        <v>1.7442</v>
      </c>
      <c r="DJ124" s="48">
        <f t="shared" si="136"/>
        <v>19.900240798073614</v>
      </c>
      <c r="DK124" s="48">
        <f t="shared" si="137"/>
        <v>6.0130075133040757</v>
      </c>
      <c r="DL124" s="48">
        <f t="shared" si="138"/>
        <v>51.101364522417157</v>
      </c>
      <c r="DN124">
        <v>11616.4</v>
      </c>
      <c r="DO124">
        <v>126358.67</v>
      </c>
      <c r="DP124">
        <v>109951.4</v>
      </c>
      <c r="DQ124">
        <v>438887.5</v>
      </c>
      <c r="DR124">
        <f t="shared" si="66"/>
        <v>675197.57000000007</v>
      </c>
      <c r="DS124">
        <v>124344.21</v>
      </c>
      <c r="DU124" s="48">
        <f t="shared" si="116"/>
        <v>108.13221190019999</v>
      </c>
      <c r="DV124" s="48">
        <f t="shared" si="111"/>
        <v>10.101853768</v>
      </c>
      <c r="DW124" s="48">
        <f t="shared" si="112"/>
        <v>587.16531082340009</v>
      </c>
      <c r="DY124">
        <f t="shared" si="139"/>
        <v>7306.7776638851865</v>
      </c>
      <c r="DZ124">
        <f t="shared" si="122"/>
        <v>4749.1518678365692</v>
      </c>
      <c r="EA124" s="52">
        <f t="shared" si="113"/>
        <v>3982.9465892790545</v>
      </c>
      <c r="EB124" s="77">
        <f t="shared" ref="EB124:EB155" si="146">CS124+CJ124+CA124+BC124+BA124+AS124+DL124+DB124+BS124</f>
        <v>7422.730663885186</v>
      </c>
      <c r="EC124">
        <f t="shared" si="123"/>
        <v>0.70879660283654844</v>
      </c>
      <c r="EE124">
        <f t="shared" si="119"/>
        <v>1299.278680223196</v>
      </c>
      <c r="EF124">
        <f t="shared" si="85"/>
        <v>1242.5731875198651</v>
      </c>
      <c r="EG124" s="87">
        <f t="shared" si="117"/>
        <v>1778.498940019665</v>
      </c>
      <c r="EH124" s="48">
        <f t="shared" si="140"/>
        <v>712.61831168081858</v>
      </c>
      <c r="EI124" s="52">
        <f t="shared" si="124"/>
        <v>485.79221121031441</v>
      </c>
      <c r="EJ124" s="1">
        <f t="shared" si="125"/>
        <v>2491.1172517004834</v>
      </c>
      <c r="EK124" s="52">
        <f t="shared" si="126"/>
        <v>0.23787680372988584</v>
      </c>
      <c r="EL124">
        <f t="shared" si="127"/>
        <v>0.34758592660368842</v>
      </c>
      <c r="EN124">
        <v>10472.299999999999</v>
      </c>
      <c r="EO124">
        <v>492294</v>
      </c>
      <c r="EP124">
        <f t="shared" si="145"/>
        <v>492.29399999999998</v>
      </c>
      <c r="EQ124">
        <f t="shared" si="141"/>
        <v>5241.4458678365691</v>
      </c>
    </row>
    <row r="125" spans="1:151" x14ac:dyDescent="0.25">
      <c r="A125" t="s">
        <v>413</v>
      </c>
      <c r="B125">
        <v>168.01</v>
      </c>
      <c r="C125">
        <v>844.50900000000001</v>
      </c>
      <c r="D125">
        <v>206.32900000000001</v>
      </c>
      <c r="E125">
        <f t="shared" si="59"/>
        <v>0.44326229797432593</v>
      </c>
      <c r="F125" s="1">
        <f t="shared" si="60"/>
        <v>374.339</v>
      </c>
      <c r="G125" s="1">
        <f t="shared" si="61"/>
        <v>844.50900000000001</v>
      </c>
      <c r="H125">
        <f t="shared" si="97"/>
        <v>0.3406528605762012</v>
      </c>
      <c r="I125" s="52">
        <f t="shared" si="98"/>
        <v>0.44501290497323631</v>
      </c>
      <c r="J125">
        <v>677.02</v>
      </c>
      <c r="K125">
        <v>2237.3359999999998</v>
      </c>
      <c r="L125">
        <v>38.43</v>
      </c>
      <c r="M125">
        <v>17.827999999999999</v>
      </c>
      <c r="N125" s="52">
        <v>549.85299999999995</v>
      </c>
      <c r="O125">
        <v>184.244</v>
      </c>
      <c r="P125" s="52">
        <v>339.61799999999999</v>
      </c>
      <c r="Q125">
        <f t="shared" si="99"/>
        <v>492.77599999999995</v>
      </c>
      <c r="R125">
        <f t="shared" si="100"/>
        <v>1897.7179999999998</v>
      </c>
      <c r="S125" s="1">
        <f t="shared" si="101"/>
        <v>1098.8869999999999</v>
      </c>
      <c r="T125" s="1">
        <f t="shared" si="62"/>
        <v>1897.7179999999998</v>
      </c>
      <c r="U125">
        <f t="shared" si="102"/>
        <v>0.10457523243973696</v>
      </c>
      <c r="V125" s="52">
        <f t="shared" si="103"/>
        <v>0.18059573091234379</v>
      </c>
      <c r="W125" s="1">
        <f t="shared" si="104"/>
        <v>724.548</v>
      </c>
      <c r="X125" s="1">
        <f t="shared" si="105"/>
        <v>1053.2089999999998</v>
      </c>
      <c r="Y125">
        <f t="shared" si="106"/>
        <v>6.8951380363719408E-2</v>
      </c>
      <c r="Z125">
        <f t="shared" si="107"/>
        <v>0.10022830007327678</v>
      </c>
      <c r="AA125" s="52">
        <f t="shared" si="92"/>
        <v>0.40756301339271905</v>
      </c>
      <c r="AB125">
        <v>545.09799999999996</v>
      </c>
      <c r="AD125">
        <f t="shared" si="53"/>
        <v>145.35659173595982</v>
      </c>
      <c r="AE125" t="e">
        <f>#REF!</f>
        <v>#REF!</v>
      </c>
      <c r="AF125" t="e">
        <f t="shared" si="128"/>
        <v>#REF!</v>
      </c>
      <c r="AG125">
        <f t="shared" si="108"/>
        <v>1.9610106717881583E-2</v>
      </c>
      <c r="AH125">
        <f t="shared" si="109"/>
        <v>1.383281389936904E-2</v>
      </c>
      <c r="AI125">
        <f t="shared" si="120"/>
        <v>1.383281389936904E-2</v>
      </c>
      <c r="AJ125">
        <f t="shared" si="121"/>
        <v>0.69155926266467704</v>
      </c>
      <c r="AL125">
        <v>245866.81</v>
      </c>
      <c r="AM125">
        <v>3424530.57</v>
      </c>
      <c r="AN125">
        <v>379.13</v>
      </c>
      <c r="AO125">
        <v>313.12</v>
      </c>
      <c r="AP125" s="52">
        <v>0.92317000000000005</v>
      </c>
      <c r="AQ125" s="48">
        <f t="shared" si="118"/>
        <v>639.06443250000007</v>
      </c>
      <c r="AR125" s="48">
        <f t="shared" si="142"/>
        <v>226.9768629877</v>
      </c>
      <c r="AS125" s="48">
        <f t="shared" si="143"/>
        <v>3161.4238863068999</v>
      </c>
      <c r="AU125">
        <v>466719.65</v>
      </c>
      <c r="AV125">
        <v>3806546</v>
      </c>
      <c r="AW125">
        <v>662169</v>
      </c>
      <c r="AX125" s="52">
        <v>118.09</v>
      </c>
      <c r="AY125" s="48">
        <f t="shared" si="63"/>
        <v>560.73249216699128</v>
      </c>
      <c r="AZ125" s="48">
        <f t="shared" si="64"/>
        <v>395.2236853247523</v>
      </c>
      <c r="BA125" s="48">
        <f t="shared" si="65"/>
        <v>3223.4278939791684</v>
      </c>
      <c r="BC125" s="77">
        <v>118.51</v>
      </c>
      <c r="BD125" s="46">
        <v>34989.9</v>
      </c>
      <c r="BE125" s="46">
        <v>1426.95</v>
      </c>
      <c r="BF125" s="48">
        <f t="shared" si="93"/>
        <v>422.72628425071281</v>
      </c>
      <c r="BG125" s="52">
        <v>827.72</v>
      </c>
      <c r="BL125">
        <v>3521</v>
      </c>
      <c r="BM125">
        <v>319011</v>
      </c>
      <c r="BN125">
        <v>27775.62</v>
      </c>
      <c r="BO125">
        <v>8990</v>
      </c>
      <c r="BP125" s="52">
        <v>0.68600000000000005</v>
      </c>
      <c r="BQ125" s="48">
        <f t="shared" si="67"/>
        <v>53.594198250728851</v>
      </c>
      <c r="BR125" s="48">
        <f t="shared" si="68"/>
        <v>5.1326530612244898</v>
      </c>
      <c r="BS125" s="48">
        <f t="shared" si="69"/>
        <v>465.03061224489795</v>
      </c>
      <c r="BU125">
        <v>95928</v>
      </c>
      <c r="BV125">
        <v>377208</v>
      </c>
      <c r="BW125">
        <v>38834</v>
      </c>
      <c r="BX125" s="52">
        <v>1.5281</v>
      </c>
      <c r="BY125" s="48">
        <f t="shared" si="94"/>
        <v>25.413258294614227</v>
      </c>
      <c r="BZ125" s="48">
        <f t="shared" si="95"/>
        <v>62.775996335318368</v>
      </c>
      <c r="CA125" s="48">
        <f t="shared" si="96"/>
        <v>246.84771939009227</v>
      </c>
      <c r="CC125">
        <v>4758.07</v>
      </c>
      <c r="CD125">
        <v>0</v>
      </c>
      <c r="CE125">
        <v>72752</v>
      </c>
      <c r="CF125">
        <v>29.72</v>
      </c>
      <c r="CG125" s="52">
        <v>0.53210000000000002</v>
      </c>
      <c r="CH125" s="48">
        <f t="shared" si="114"/>
        <v>15.814012</v>
      </c>
      <c r="CI125" s="48">
        <f t="shared" si="72"/>
        <v>2.5317690469999996</v>
      </c>
      <c r="CJ125" s="48">
        <f t="shared" si="73"/>
        <v>38.711339200000005</v>
      </c>
      <c r="CL125">
        <v>4961.2</v>
      </c>
      <c r="CM125">
        <v>21313.8</v>
      </c>
      <c r="CN125">
        <f t="shared" si="130"/>
        <v>33.958420071684586</v>
      </c>
      <c r="CO125">
        <v>54.74</v>
      </c>
      <c r="CP125" s="52">
        <v>8.8880999999999997</v>
      </c>
      <c r="CQ125" s="48">
        <f t="shared" si="115"/>
        <v>3.8206613417585973</v>
      </c>
      <c r="CR125" s="48">
        <f t="shared" si="131"/>
        <v>4.5800310040000003</v>
      </c>
      <c r="CS125" s="48">
        <f t="shared" si="132"/>
        <v>19.676260746000001</v>
      </c>
      <c r="CU125">
        <v>24269.66</v>
      </c>
      <c r="CV125">
        <v>97943.9</v>
      </c>
      <c r="CW125">
        <f t="shared" si="133"/>
        <v>87.39382978723404</v>
      </c>
      <c r="CX125">
        <v>92.34</v>
      </c>
      <c r="CY125" s="52">
        <v>9.7624999999999993</v>
      </c>
      <c r="CZ125" s="48">
        <f t="shared" si="144"/>
        <v>8.9519928079112976</v>
      </c>
      <c r="DA125" s="48">
        <f t="shared" si="134"/>
        <v>22.405022022200004</v>
      </c>
      <c r="DB125" s="48">
        <f t="shared" si="135"/>
        <v>90.418870162999994</v>
      </c>
      <c r="DE125">
        <v>67402</v>
      </c>
      <c r="DF125">
        <f t="shared" si="129"/>
        <v>10675.22537041851</v>
      </c>
      <c r="DG125">
        <f>DG126*DE125/DE126</f>
        <v>80199.554100620255</v>
      </c>
      <c r="DH125">
        <v>35.33</v>
      </c>
      <c r="DI125" s="52">
        <v>1.661</v>
      </c>
      <c r="DJ125" s="48">
        <f t="shared" si="136"/>
        <v>21.270319084888619</v>
      </c>
      <c r="DK125" s="48">
        <f t="shared" si="137"/>
        <v>6.4269869779762248</v>
      </c>
      <c r="DL125" s="48">
        <f t="shared" si="138"/>
        <v>48.283897712594978</v>
      </c>
      <c r="DN125">
        <v>11798.2</v>
      </c>
      <c r="DO125">
        <v>127759.9</v>
      </c>
      <c r="DP125">
        <v>118817.5</v>
      </c>
      <c r="DQ125">
        <v>443725.9</v>
      </c>
      <c r="DR125">
        <f t="shared" si="66"/>
        <v>690303.3</v>
      </c>
      <c r="DV125" s="48">
        <f t="shared" si="111"/>
        <v>10.891744294000002</v>
      </c>
      <c r="DW125" s="48">
        <f t="shared" si="112"/>
        <v>637.267297461</v>
      </c>
      <c r="DY125">
        <f t="shared" si="139"/>
        <v>7293.8204797426533</v>
      </c>
      <c r="DZ125">
        <f t="shared" si="122"/>
        <v>4611.284862275159</v>
      </c>
      <c r="EA125" s="52">
        <f t="shared" si="113"/>
        <v>3860.6951914401684</v>
      </c>
      <c r="EB125" s="77">
        <f t="shared" si="146"/>
        <v>7412.3304797426536</v>
      </c>
      <c r="EC125">
        <f t="shared" si="123"/>
        <v>0.70539207656404612</v>
      </c>
      <c r="EE125">
        <f t="shared" si="119"/>
        <v>1266.1151753882527</v>
      </c>
      <c r="EG125" s="87">
        <f t="shared" si="117"/>
        <v>1751.3876506976057</v>
      </c>
      <c r="EH125" s="48">
        <f t="shared" si="140"/>
        <v>726.05300676017134</v>
      </c>
      <c r="EI125" s="52">
        <f t="shared" si="124"/>
        <v>476.55584806229518</v>
      </c>
      <c r="EJ125" s="1">
        <f t="shared" si="125"/>
        <v>2477.440657457777</v>
      </c>
      <c r="EK125" s="52">
        <f t="shared" si="126"/>
        <v>0.23576485353753551</v>
      </c>
      <c r="EL125">
        <f t="shared" si="127"/>
        <v>0.34538392861510009</v>
      </c>
      <c r="EN125">
        <v>10508.1</v>
      </c>
      <c r="EO125">
        <v>452690.51</v>
      </c>
      <c r="EP125">
        <f t="shared" si="145"/>
        <v>452.69051000000002</v>
      </c>
      <c r="EQ125">
        <f t="shared" si="141"/>
        <v>5063.9753722751593</v>
      </c>
    </row>
    <row r="126" spans="1:151" x14ac:dyDescent="0.25">
      <c r="A126" t="s">
        <v>414</v>
      </c>
      <c r="B126">
        <v>164.34</v>
      </c>
      <c r="C126">
        <v>828.33799999999997</v>
      </c>
      <c r="D126">
        <v>208.102</v>
      </c>
      <c r="E126">
        <f t="shared" si="59"/>
        <v>0.4496256359119104</v>
      </c>
      <c r="F126" s="1">
        <f t="shared" si="60"/>
        <v>372.44200000000001</v>
      </c>
      <c r="G126" s="1">
        <f t="shared" si="61"/>
        <v>828.33799999999997</v>
      </c>
      <c r="H126">
        <f t="shared" si="97"/>
        <v>0.34391303785756366</v>
      </c>
      <c r="I126" s="52">
        <f t="shared" si="98"/>
        <v>0.45620787100092908</v>
      </c>
      <c r="J126">
        <v>646.83000000000004</v>
      </c>
      <c r="K126">
        <v>2169.6869999999999</v>
      </c>
      <c r="L126">
        <v>39.1</v>
      </c>
      <c r="M126">
        <v>18.646999999999998</v>
      </c>
      <c r="N126" s="52">
        <v>559.50300000000004</v>
      </c>
      <c r="O126">
        <v>181.126</v>
      </c>
      <c r="P126" s="52">
        <v>353.98399999999998</v>
      </c>
      <c r="Q126">
        <f t="shared" si="99"/>
        <v>465.70400000000006</v>
      </c>
      <c r="R126">
        <f t="shared" si="100"/>
        <v>1815.703</v>
      </c>
      <c r="S126" s="1">
        <f t="shared" si="101"/>
        <v>1082.954</v>
      </c>
      <c r="T126" s="1">
        <f t="shared" si="62"/>
        <v>1815.703</v>
      </c>
      <c r="U126">
        <f t="shared" si="102"/>
        <v>0.10179669875169198</v>
      </c>
      <c r="V126" s="52">
        <f t="shared" si="103"/>
        <v>0.17067444352534217</v>
      </c>
      <c r="W126" s="1">
        <f t="shared" si="104"/>
        <v>710.51199999999994</v>
      </c>
      <c r="X126" s="1">
        <f t="shared" si="105"/>
        <v>987.36500000000001</v>
      </c>
      <c r="Y126">
        <f t="shared" si="106"/>
        <v>6.6787486840126337E-2</v>
      </c>
      <c r="Z126">
        <f t="shared" si="107"/>
        <v>9.2811419010377511E-2</v>
      </c>
      <c r="AA126" s="52">
        <f t="shared" si="92"/>
        <v>0.4184708315148859</v>
      </c>
      <c r="AB126">
        <v>519.09699999999998</v>
      </c>
      <c r="AD126">
        <f t="shared" si="53"/>
        <v>138.42312886923366</v>
      </c>
      <c r="AE126" t="e">
        <f>#REF!</f>
        <v>#REF!</v>
      </c>
      <c r="AF126" t="e">
        <f t="shared" si="128"/>
        <v>#REF!</v>
      </c>
      <c r="AG126">
        <f t="shared" si="108"/>
        <v>1.9099665679997241E-2</v>
      </c>
      <c r="AH126">
        <f t="shared" si="109"/>
        <v>1.3011649201875627E-2</v>
      </c>
      <c r="AI126">
        <f t="shared" si="120"/>
        <v>1.3011649201875627E-2</v>
      </c>
      <c r="AJ126">
        <f t="shared" si="121"/>
        <v>0.66823845328041598</v>
      </c>
      <c r="AL126">
        <v>245539.63</v>
      </c>
      <c r="AM126">
        <v>3474334.61</v>
      </c>
      <c r="AN126">
        <v>368.06</v>
      </c>
      <c r="AO126">
        <v>294.08999999999997</v>
      </c>
      <c r="AP126" s="52">
        <v>0.87311000000000005</v>
      </c>
      <c r="AQ126" s="48">
        <f t="shared" si="118"/>
        <v>578.12978650000002</v>
      </c>
      <c r="AR126" s="48">
        <f t="shared" si="142"/>
        <v>214.38310634930002</v>
      </c>
      <c r="AS126" s="48">
        <f t="shared" si="143"/>
        <v>3033.4762913371001</v>
      </c>
      <c r="AU126">
        <v>471181.84</v>
      </c>
      <c r="AV126">
        <v>3963493</v>
      </c>
      <c r="AW126">
        <v>669039</v>
      </c>
      <c r="AX126" s="52">
        <v>122.64</v>
      </c>
      <c r="AY126" s="48">
        <f t="shared" si="63"/>
        <v>545.53082191780823</v>
      </c>
      <c r="AZ126" s="48">
        <f t="shared" si="64"/>
        <v>384.19915198956295</v>
      </c>
      <c r="BA126" s="48">
        <f t="shared" si="65"/>
        <v>3231.8109915198957</v>
      </c>
      <c r="BC126" s="77">
        <v>124.60299999999999</v>
      </c>
      <c r="BD126" s="46">
        <v>36265.68</v>
      </c>
      <c r="BE126" s="46">
        <v>1465.65</v>
      </c>
      <c r="BF126" s="48">
        <f t="shared" si="93"/>
        <v>438.14476084619008</v>
      </c>
      <c r="BG126" s="52">
        <v>827.71</v>
      </c>
      <c r="BL126">
        <v>3477</v>
      </c>
      <c r="BM126">
        <v>311321</v>
      </c>
      <c r="BN126">
        <v>28551.26</v>
      </c>
      <c r="BO126">
        <v>9266</v>
      </c>
      <c r="BP126" s="52">
        <v>0.70409999999999995</v>
      </c>
      <c r="BQ126" s="48">
        <f t="shared" si="67"/>
        <v>53.710069592387441</v>
      </c>
      <c r="BR126" s="48">
        <f t="shared" si="68"/>
        <v>4.9382190029825317</v>
      </c>
      <c r="BS126" s="48">
        <f t="shared" si="69"/>
        <v>442.15452350518393</v>
      </c>
      <c r="BU126">
        <v>90792</v>
      </c>
      <c r="BV126">
        <v>366958</v>
      </c>
      <c r="BW126">
        <v>39661</v>
      </c>
      <c r="BX126" s="52">
        <v>1.5412999999999999</v>
      </c>
      <c r="BY126" s="48">
        <f t="shared" si="94"/>
        <v>25.732174138714075</v>
      </c>
      <c r="BZ126" s="48">
        <f t="shared" si="95"/>
        <v>58.906118211899049</v>
      </c>
      <c r="CA126" s="48">
        <f t="shared" si="96"/>
        <v>238.08343606046847</v>
      </c>
      <c r="CC126">
        <v>6443.6</v>
      </c>
      <c r="CD126">
        <v>0</v>
      </c>
      <c r="CE126">
        <v>67961</v>
      </c>
      <c r="CF126">
        <v>30.2</v>
      </c>
      <c r="CG126" s="52">
        <v>0.51270000000000004</v>
      </c>
      <c r="CH126" s="48">
        <f t="shared" si="114"/>
        <v>15.483540000000001</v>
      </c>
      <c r="CI126" s="48">
        <f t="shared" si="72"/>
        <v>3.3036337200000001</v>
      </c>
      <c r="CJ126" s="48">
        <f t="shared" si="73"/>
        <v>34.8436047</v>
      </c>
      <c r="CL126">
        <v>4519</v>
      </c>
      <c r="CM126">
        <v>19145</v>
      </c>
      <c r="CN126">
        <f t="shared" si="130"/>
        <v>35.633387813620068</v>
      </c>
      <c r="CO126">
        <v>57.44</v>
      </c>
      <c r="CP126" s="52">
        <v>9.1789000000000005</v>
      </c>
      <c r="CQ126" s="48">
        <f t="shared" si="115"/>
        <v>3.8820978345575248</v>
      </c>
      <c r="CR126" s="48">
        <f t="shared" si="131"/>
        <v>3.9455840900000001</v>
      </c>
      <c r="CS126" s="48">
        <f t="shared" si="132"/>
        <v>16.715690949999999</v>
      </c>
      <c r="CU126">
        <v>27286.69</v>
      </c>
      <c r="CV126">
        <v>90463.6</v>
      </c>
      <c r="CW126">
        <f t="shared" si="133"/>
        <v>89.949204927211653</v>
      </c>
      <c r="CX126">
        <v>95.04</v>
      </c>
      <c r="CY126" s="52">
        <v>10.451599999999999</v>
      </c>
      <c r="CZ126" s="48">
        <f t="shared" si="144"/>
        <v>8.6062617137291575</v>
      </c>
      <c r="DA126" s="48">
        <f t="shared" si="134"/>
        <v>23.824281905899998</v>
      </c>
      <c r="DB126" s="48">
        <f t="shared" si="135"/>
        <v>78.98467379600001</v>
      </c>
      <c r="DE126">
        <v>68698</v>
      </c>
      <c r="DF126">
        <f t="shared" si="129"/>
        <v>10898.821939173384</v>
      </c>
      <c r="DG126">
        <f>DG127*DE126/DE127</f>
        <v>81741.6243969676</v>
      </c>
      <c r="DH126">
        <v>36.07</v>
      </c>
      <c r="DI126" s="52">
        <v>1.7488999999999999</v>
      </c>
      <c r="DJ126" s="48">
        <f t="shared" si="136"/>
        <v>20.62439247527017</v>
      </c>
      <c r="DK126" s="48">
        <f t="shared" si="137"/>
        <v>6.2318153920597998</v>
      </c>
      <c r="DL126" s="48">
        <f t="shared" si="138"/>
        <v>46.738878378962553</v>
      </c>
      <c r="DN126">
        <v>13745.9</v>
      </c>
      <c r="DO126">
        <v>129342.75</v>
      </c>
      <c r="DP126">
        <v>124493.1</v>
      </c>
      <c r="DQ126">
        <v>445784.6</v>
      </c>
      <c r="DR126">
        <f t="shared" si="66"/>
        <v>699620.45</v>
      </c>
      <c r="DV126" s="48">
        <f t="shared" si="111"/>
        <v>12.001682749</v>
      </c>
      <c r="DW126" s="48">
        <f t="shared" si="112"/>
        <v>610.84561109949993</v>
      </c>
      <c r="DY126">
        <f t="shared" si="139"/>
        <v>7122.8080902476104</v>
      </c>
      <c r="DZ126">
        <f t="shared" si="122"/>
        <v>4557.7381668850476</v>
      </c>
      <c r="EA126" s="52">
        <f t="shared" si="113"/>
        <v>3842.6566026193955</v>
      </c>
      <c r="EB126" s="77">
        <f t="shared" si="146"/>
        <v>7247.4110902476104</v>
      </c>
      <c r="EC126">
        <f t="shared" si="123"/>
        <v>0.68125010248229156</v>
      </c>
      <c r="EE126">
        <f t="shared" si="119"/>
        <v>1189.3828128663502</v>
      </c>
      <c r="EG126" s="87">
        <f t="shared" si="117"/>
        <v>1689.8439050186566</v>
      </c>
      <c r="EH126" s="48">
        <f t="shared" si="140"/>
        <v>699.73191066170432</v>
      </c>
      <c r="EI126" s="52">
        <f t="shared" si="124"/>
        <v>463.34880567344453</v>
      </c>
      <c r="EJ126" s="1">
        <f t="shared" si="125"/>
        <v>2389.5758156803608</v>
      </c>
      <c r="EK126" s="52">
        <f t="shared" si="126"/>
        <v>0.22461797034143866</v>
      </c>
      <c r="EL126">
        <f t="shared" si="127"/>
        <v>0.34201382247199991</v>
      </c>
      <c r="EN126">
        <v>10638.4</v>
      </c>
      <c r="EO126">
        <v>438233.39</v>
      </c>
      <c r="EP126">
        <f t="shared" si="145"/>
        <v>438.23338999999999</v>
      </c>
      <c r="EQ126">
        <f t="shared" si="141"/>
        <v>4995.9715568850479</v>
      </c>
    </row>
    <row r="127" spans="1:151" x14ac:dyDescent="0.25">
      <c r="A127" t="s">
        <v>415</v>
      </c>
      <c r="B127">
        <v>181.14</v>
      </c>
      <c r="C127">
        <v>817.327</v>
      </c>
      <c r="D127">
        <v>217.595</v>
      </c>
      <c r="E127">
        <f t="shared" si="59"/>
        <v>0.48785247520270347</v>
      </c>
      <c r="F127" s="1">
        <f t="shared" si="60"/>
        <v>398.73500000000001</v>
      </c>
      <c r="G127" s="1">
        <f t="shared" si="61"/>
        <v>817.327</v>
      </c>
      <c r="H127">
        <f t="shared" si="97"/>
        <v>0.32693406711440215</v>
      </c>
      <c r="I127" s="52">
        <f t="shared" si="98"/>
        <v>0.46046202426458366</v>
      </c>
      <c r="J127">
        <v>755.49</v>
      </c>
      <c r="K127">
        <v>2134.047</v>
      </c>
      <c r="L127">
        <v>38.94</v>
      </c>
      <c r="M127">
        <v>24.937000000000001</v>
      </c>
      <c r="N127" s="52">
        <v>575.35599999999999</v>
      </c>
      <c r="O127">
        <v>175.10400000000001</v>
      </c>
      <c r="P127" s="52">
        <v>359.03199999999998</v>
      </c>
      <c r="Q127">
        <f t="shared" si="99"/>
        <v>580.38599999999997</v>
      </c>
      <c r="R127">
        <f t="shared" si="100"/>
        <v>1775.0150000000001</v>
      </c>
      <c r="S127" s="1">
        <f t="shared" si="101"/>
        <v>1219.6189999999999</v>
      </c>
      <c r="T127" s="1">
        <f t="shared" si="62"/>
        <v>1775.0150000000001</v>
      </c>
      <c r="U127">
        <f t="shared" si="102"/>
        <v>0.1146312326707082</v>
      </c>
      <c r="V127" s="52">
        <f t="shared" si="103"/>
        <v>0.16683255792095494</v>
      </c>
      <c r="W127" s="1">
        <f t="shared" si="104"/>
        <v>820.8839999999999</v>
      </c>
      <c r="X127" s="1">
        <f t="shared" si="105"/>
        <v>957.6880000000001</v>
      </c>
      <c r="Y127">
        <f t="shared" si="106"/>
        <v>7.7154377555336232E-2</v>
      </c>
      <c r="Z127">
        <f t="shared" si="107"/>
        <v>9.0012500587433625E-2</v>
      </c>
      <c r="AA127" s="52">
        <f t="shared" si="92"/>
        <v>0.46154105653299382</v>
      </c>
      <c r="AB127">
        <v>495.97899999999998</v>
      </c>
      <c r="AD127">
        <f t="shared" si="53"/>
        <v>132.25845079712201</v>
      </c>
      <c r="AE127" t="e">
        <f>#REF!</f>
        <v>#REF!</v>
      </c>
      <c r="AF127" t="e">
        <f t="shared" si="128"/>
        <v>#REF!</v>
      </c>
      <c r="AG127">
        <f t="shared" si="108"/>
        <v>1.763945348773583E-2</v>
      </c>
      <c r="AH127">
        <f t="shared" si="109"/>
        <v>1.2430889684395131E-2</v>
      </c>
      <c r="AI127">
        <f t="shared" si="120"/>
        <v>1.2430889684395131E-2</v>
      </c>
      <c r="AJ127">
        <f t="shared" si="121"/>
        <v>0.6922899052675543</v>
      </c>
      <c r="AL127">
        <v>261740.27</v>
      </c>
      <c r="AM127">
        <v>3490965.54</v>
      </c>
      <c r="AN127">
        <v>351.38</v>
      </c>
      <c r="AO127">
        <v>344.66</v>
      </c>
      <c r="AP127" s="52">
        <v>0.89074699999999996</v>
      </c>
      <c r="AQ127" s="48">
        <f t="shared" si="118"/>
        <v>619.99554187999991</v>
      </c>
      <c r="AR127" s="48">
        <f t="shared" si="142"/>
        <v>233.14436028168996</v>
      </c>
      <c r="AS127" s="48">
        <f t="shared" si="143"/>
        <v>3109.5670818583799</v>
      </c>
      <c r="AU127">
        <v>472962.46</v>
      </c>
      <c r="AV127">
        <v>4129698</v>
      </c>
      <c r="AW127">
        <v>692304</v>
      </c>
      <c r="AX127" s="52">
        <v>121.75</v>
      </c>
      <c r="AY127" s="48">
        <f t="shared" si="63"/>
        <v>568.62751540041074</v>
      </c>
      <c r="AZ127" s="48">
        <f t="shared" si="64"/>
        <v>388.47019301848047</v>
      </c>
      <c r="BA127" s="48">
        <f t="shared" si="65"/>
        <v>3391.9490759753594</v>
      </c>
      <c r="BC127" s="77">
        <v>130.124</v>
      </c>
      <c r="BD127" s="46">
        <f>AVERAGE(BD126,BD128)</f>
        <v>36947.315000000002</v>
      </c>
      <c r="BE127" s="46">
        <v>1501.18</v>
      </c>
      <c r="BF127" s="48">
        <f t="shared" si="93"/>
        <v>446.390738078266</v>
      </c>
      <c r="BG127" s="52">
        <v>827.69</v>
      </c>
      <c r="BL127">
        <v>2600</v>
      </c>
      <c r="BM127">
        <v>312539</v>
      </c>
      <c r="BN127">
        <v>29162.01</v>
      </c>
      <c r="BO127">
        <v>9337</v>
      </c>
      <c r="BP127" s="52">
        <v>0.69569999999999999</v>
      </c>
      <c r="BQ127" s="48">
        <f t="shared" si="67"/>
        <v>55.338522351588317</v>
      </c>
      <c r="BR127" s="48">
        <f t="shared" si="68"/>
        <v>3.7372430645393129</v>
      </c>
      <c r="BS127" s="48">
        <f t="shared" si="69"/>
        <v>449.24392698002015</v>
      </c>
      <c r="BU127">
        <v>89912</v>
      </c>
      <c r="BV127">
        <v>367494</v>
      </c>
      <c r="BW127">
        <v>39712</v>
      </c>
      <c r="BX127" s="52">
        <v>1.5458000000000001</v>
      </c>
      <c r="BY127" s="48">
        <f t="shared" si="94"/>
        <v>25.69025747185923</v>
      </c>
      <c r="BZ127" s="48">
        <f t="shared" si="95"/>
        <v>58.165351274421006</v>
      </c>
      <c r="CA127" s="48">
        <f t="shared" si="96"/>
        <v>237.73709406132747</v>
      </c>
      <c r="CC127">
        <v>5334.17</v>
      </c>
      <c r="CD127">
        <v>0</v>
      </c>
      <c r="CE127">
        <v>69356</v>
      </c>
      <c r="CF127">
        <v>33.14</v>
      </c>
      <c r="CG127" s="52">
        <v>0.51380000000000003</v>
      </c>
      <c r="CH127" s="48">
        <f t="shared" si="114"/>
        <v>17.027332000000001</v>
      </c>
      <c r="CI127" s="48">
        <f t="shared" si="72"/>
        <v>2.7406965460000001</v>
      </c>
      <c r="CJ127" s="48">
        <f t="shared" si="73"/>
        <v>35.635112800000002</v>
      </c>
      <c r="CL127">
        <v>4882.7</v>
      </c>
      <c r="CM127">
        <v>18597.2</v>
      </c>
      <c r="CN127">
        <f>CN128*CO127/CO128</f>
        <v>46.613731899641579</v>
      </c>
      <c r="CO127">
        <v>75.14</v>
      </c>
      <c r="CP127" s="52">
        <v>8.9969999999999999</v>
      </c>
      <c r="CQ127" s="48">
        <f t="shared" si="115"/>
        <v>5.1810305545894835</v>
      </c>
      <c r="CR127" s="48">
        <f t="shared" si="131"/>
        <v>4.3492503768999997</v>
      </c>
      <c r="CS127" s="48">
        <f t="shared" si="132"/>
        <v>16.565400108400002</v>
      </c>
      <c r="CU127">
        <v>24669.91</v>
      </c>
      <c r="CV127">
        <v>88060.800000000003</v>
      </c>
      <c r="CW127">
        <f>CW128*CX127/CX128</f>
        <v>90.52653042179918</v>
      </c>
      <c r="CX127">
        <v>95.65</v>
      </c>
      <c r="CY127" s="52">
        <v>10.5722</v>
      </c>
      <c r="CZ127" s="48">
        <f t="shared" si="144"/>
        <v>8.5626955999507359</v>
      </c>
      <c r="DA127" s="48">
        <f t="shared" si="134"/>
        <v>21.974648322769998</v>
      </c>
      <c r="DB127" s="48">
        <f t="shared" si="135"/>
        <v>78.439893417600004</v>
      </c>
      <c r="DE127">
        <v>69168</v>
      </c>
      <c r="DF127">
        <f>DF128*DH127/DH128</f>
        <v>11288.605146867691</v>
      </c>
      <c r="DG127">
        <f>DG128*DE127/DE128</f>
        <v>82300.862853204686</v>
      </c>
      <c r="DH127">
        <v>37.36</v>
      </c>
      <c r="DI127" s="52">
        <v>1.6929000000000001</v>
      </c>
      <c r="DJ127" s="48">
        <f t="shared" si="136"/>
        <v>22.068639612499261</v>
      </c>
      <c r="DK127" s="48">
        <f t="shared" si="137"/>
        <v>6.6682055330307106</v>
      </c>
      <c r="DL127" s="48">
        <f t="shared" si="138"/>
        <v>48.615312690179387</v>
      </c>
      <c r="DN127">
        <v>19548.599999999999</v>
      </c>
      <c r="DO127">
        <v>131484.64000000001</v>
      </c>
      <c r="DP127">
        <v>137217.20000000001</v>
      </c>
      <c r="DQ127">
        <v>446120.3</v>
      </c>
      <c r="DR127">
        <f t="shared" si="66"/>
        <v>714822.14</v>
      </c>
      <c r="DV127" s="48">
        <f t="shared" si="111"/>
        <v>17.412856804199997</v>
      </c>
      <c r="DW127" s="48">
        <f t="shared" si="112"/>
        <v>636.72567673857998</v>
      </c>
      <c r="DY127">
        <f t="shared" si="139"/>
        <v>7367.7528978912651</v>
      </c>
      <c r="DZ127">
        <f t="shared" si="122"/>
        <v>4751.2908865552863</v>
      </c>
      <c r="EA127" s="52">
        <f t="shared" si="113"/>
        <v>4028.6747527139396</v>
      </c>
      <c r="EB127" s="77">
        <f t="shared" si="146"/>
        <v>7497.8768978912658</v>
      </c>
      <c r="EC127">
        <f t="shared" si="123"/>
        <v>0.70472079495194939</v>
      </c>
      <c r="EE127">
        <f t="shared" si="119"/>
        <v>1258.5903169193589</v>
      </c>
      <c r="EG127" s="87">
        <f t="shared" si="117"/>
        <v>1768.882272949164</v>
      </c>
      <c r="EH127" s="48">
        <f t="shared" si="140"/>
        <v>719.24994841783143</v>
      </c>
      <c r="EI127" s="52">
        <f t="shared" si="124"/>
        <v>470.52634070764077</v>
      </c>
      <c r="EJ127" s="1">
        <f t="shared" si="125"/>
        <v>2488.1322213669955</v>
      </c>
      <c r="EK127" s="52">
        <f t="shared" si="126"/>
        <v>0.23385800285417505</v>
      </c>
      <c r="EL127">
        <f t="shared" si="127"/>
        <v>0.34717936647339515</v>
      </c>
      <c r="EN127">
        <v>10639.5</v>
      </c>
      <c r="EO127">
        <v>459143.53</v>
      </c>
      <c r="EP127">
        <f t="shared" si="145"/>
        <v>459.14353000000006</v>
      </c>
      <c r="EQ127">
        <f t="shared" si="141"/>
        <v>5210.4344165552866</v>
      </c>
    </row>
    <row r="128" spans="1:151" x14ac:dyDescent="0.25">
      <c r="A128" t="s">
        <v>416</v>
      </c>
      <c r="B128">
        <v>218.03</v>
      </c>
      <c r="C128">
        <v>876.971</v>
      </c>
      <c r="D128">
        <v>229.2</v>
      </c>
      <c r="E128">
        <f t="shared" si="59"/>
        <v>0.50997125332536652</v>
      </c>
      <c r="F128" s="1">
        <f t="shared" si="60"/>
        <v>447.23</v>
      </c>
      <c r="G128" s="1">
        <f t="shared" si="61"/>
        <v>876.971</v>
      </c>
      <c r="H128">
        <f t="shared" si="97"/>
        <v>0.35199024063908074</v>
      </c>
      <c r="I128" s="52">
        <f t="shared" si="98"/>
        <v>0.5025688017664417</v>
      </c>
      <c r="J128">
        <v>798.74</v>
      </c>
      <c r="K128">
        <v>2114.578</v>
      </c>
      <c r="L128">
        <v>40.46</v>
      </c>
      <c r="M128">
        <v>17.478000000000002</v>
      </c>
      <c r="N128" s="52">
        <v>595.971</v>
      </c>
      <c r="O128">
        <v>182.07400000000001</v>
      </c>
      <c r="P128" s="52">
        <v>369.601</v>
      </c>
      <c r="Q128">
        <f t="shared" si="99"/>
        <v>616.66599999999994</v>
      </c>
      <c r="R128">
        <f t="shared" si="100"/>
        <v>1744.9769999999999</v>
      </c>
      <c r="S128" s="1">
        <f t="shared" si="101"/>
        <v>1270.575</v>
      </c>
      <c r="T128" s="1">
        <f t="shared" si="62"/>
        <v>1744.9769999999999</v>
      </c>
      <c r="U128">
        <f t="shared" si="102"/>
        <v>0.1187309018530459</v>
      </c>
      <c r="V128" s="52">
        <f t="shared" si="103"/>
        <v>0.16306215132740881</v>
      </c>
      <c r="W128" s="1">
        <f t="shared" si="104"/>
        <v>823.34500000000003</v>
      </c>
      <c r="X128" s="1">
        <f t="shared" si="105"/>
        <v>868.00599999999986</v>
      </c>
      <c r="Y128">
        <f t="shared" si="106"/>
        <v>7.6938783138497197E-2</v>
      </c>
      <c r="Z128">
        <f t="shared" si="107"/>
        <v>8.1112201321334787E-2</v>
      </c>
      <c r="AA128" s="52">
        <f t="shared" si="92"/>
        <v>0.48679724078562053</v>
      </c>
      <c r="AB128">
        <v>505.48599999999999</v>
      </c>
      <c r="AD128">
        <f t="shared" si="53"/>
        <v>134.7936006557415</v>
      </c>
      <c r="AE128" t="e">
        <f>#REF!</f>
        <v>#REF!</v>
      </c>
      <c r="AF128" t="e">
        <f t="shared" si="128"/>
        <v>#REF!</v>
      </c>
      <c r="AG128">
        <f t="shared" si="108"/>
        <v>1.7625891435009453E-2</v>
      </c>
      <c r="AH128">
        <f t="shared" si="109"/>
        <v>1.2596002416130892E-2</v>
      </c>
      <c r="AI128">
        <f t="shared" si="120"/>
        <v>1.2596002416130892E-2</v>
      </c>
      <c r="AJ128">
        <f t="shared" si="121"/>
        <v>0.7020346568373389</v>
      </c>
      <c r="AL128">
        <v>274613.56</v>
      </c>
      <c r="AM128">
        <v>3547489.81</v>
      </c>
      <c r="AN128">
        <v>275.72000000000003</v>
      </c>
      <c r="AO128">
        <v>427.12</v>
      </c>
      <c r="AP128" s="52">
        <v>0.89551499999999995</v>
      </c>
      <c r="AQ128" s="48">
        <f t="shared" si="118"/>
        <v>629.40376260000005</v>
      </c>
      <c r="AR128" s="48">
        <f t="shared" si="142"/>
        <v>245.92056218339997</v>
      </c>
      <c r="AS128" s="48">
        <f t="shared" si="143"/>
        <v>3176.8303372021501</v>
      </c>
      <c r="AU128">
        <v>477691.03</v>
      </c>
      <c r="AV128">
        <v>4304808</v>
      </c>
      <c r="AW128">
        <v>748568</v>
      </c>
      <c r="AX128" s="52">
        <v>123.65</v>
      </c>
      <c r="AY128" s="48">
        <f t="shared" si="63"/>
        <v>605.39264051758994</v>
      </c>
      <c r="AZ128" s="48">
        <f t="shared" si="64"/>
        <v>386.32513546300044</v>
      </c>
      <c r="BA128" s="48">
        <f t="shared" si="65"/>
        <v>3481.446016983421</v>
      </c>
      <c r="BC128" s="77">
        <v>138.608</v>
      </c>
      <c r="BD128" s="46">
        <v>37628.949999999997</v>
      </c>
      <c r="BE128" s="46">
        <v>1508.84</v>
      </c>
      <c r="BF128" s="48">
        <f t="shared" si="93"/>
        <v>454.63162091629613</v>
      </c>
      <c r="BG128" s="52">
        <v>827.68</v>
      </c>
      <c r="BL128">
        <v>11200</v>
      </c>
      <c r="BM128">
        <v>300511</v>
      </c>
      <c r="BN128">
        <v>30255.31</v>
      </c>
      <c r="BO128">
        <v>9746</v>
      </c>
      <c r="BP128" s="52">
        <v>0.69320000000000004</v>
      </c>
      <c r="BQ128" s="48">
        <f t="shared" si="67"/>
        <v>57.705294287362953</v>
      </c>
      <c r="BR128" s="48">
        <f t="shared" si="68"/>
        <v>16.156953260242354</v>
      </c>
      <c r="BS128" s="48">
        <f t="shared" si="69"/>
        <v>433.51269474899016</v>
      </c>
      <c r="BU128">
        <v>99729</v>
      </c>
      <c r="BV128">
        <v>368644</v>
      </c>
      <c r="BW128">
        <v>40485</v>
      </c>
      <c r="BX128" s="52">
        <v>1.5806</v>
      </c>
      <c r="BY128" s="48">
        <f t="shared" si="94"/>
        <v>25.613691003416424</v>
      </c>
      <c r="BZ128" s="48">
        <f t="shared" si="95"/>
        <v>63.095659875996454</v>
      </c>
      <c r="CA128" s="48">
        <f t="shared" si="96"/>
        <v>233.23041882829304</v>
      </c>
      <c r="CC128">
        <v>4959.7700000000004</v>
      </c>
      <c r="CD128">
        <v>0</v>
      </c>
      <c r="CE128">
        <v>67702</v>
      </c>
      <c r="CF128">
        <v>35.25</v>
      </c>
      <c r="CG128" s="52">
        <v>0.51229999999999998</v>
      </c>
      <c r="CH128" s="48">
        <f t="shared" si="114"/>
        <v>18.058574999999998</v>
      </c>
      <c r="CI128" s="48">
        <f t="shared" si="72"/>
        <v>2.540890171</v>
      </c>
      <c r="CJ128" s="48">
        <f t="shared" si="73"/>
        <v>34.683734599999994</v>
      </c>
      <c r="CL128">
        <v>5066.5</v>
      </c>
      <c r="CM128">
        <v>18958.2</v>
      </c>
      <c r="CN128">
        <v>43.27</v>
      </c>
      <c r="CO128">
        <v>69.75</v>
      </c>
      <c r="CP128" s="52">
        <v>8.9009999999999998</v>
      </c>
      <c r="CQ128" s="48">
        <f t="shared" si="115"/>
        <v>4.8612515447702513</v>
      </c>
      <c r="CR128" s="48">
        <f t="shared" si="131"/>
        <v>4.5371267474999994</v>
      </c>
      <c r="CS128" s="48">
        <f t="shared" si="132"/>
        <v>16.977352473</v>
      </c>
      <c r="CU128">
        <v>24796.83</v>
      </c>
      <c r="CV128">
        <v>91338.6</v>
      </c>
      <c r="CW128">
        <v>101.42</v>
      </c>
      <c r="CX128">
        <v>107.16</v>
      </c>
      <c r="CY128" s="52">
        <v>10.588900000000001</v>
      </c>
      <c r="CZ128" s="48">
        <f t="shared" si="144"/>
        <v>9.577954272870647</v>
      </c>
      <c r="DA128" s="48">
        <f t="shared" si="134"/>
        <v>22.205933217450003</v>
      </c>
      <c r="DB128" s="48">
        <f t="shared" si="135"/>
        <v>81.795086378999997</v>
      </c>
      <c r="DE128">
        <v>69648</v>
      </c>
      <c r="DF128">
        <f>ET106</f>
        <v>11624</v>
      </c>
      <c r="DG128">
        <f>EU104</f>
        <v>82872</v>
      </c>
      <c r="DH128">
        <v>38.47</v>
      </c>
      <c r="DI128" s="52">
        <v>1.6445000000000001</v>
      </c>
      <c r="DJ128" s="48">
        <f t="shared" si="136"/>
        <v>23.393128610519913</v>
      </c>
      <c r="DK128" s="48">
        <f t="shared" si="137"/>
        <v>7.0684098510185471</v>
      </c>
      <c r="DL128" s="48">
        <f t="shared" si="138"/>
        <v>50.393432654302217</v>
      </c>
      <c r="DN128">
        <v>23036.400000000001</v>
      </c>
      <c r="DO128">
        <v>130146.15</v>
      </c>
      <c r="DP128">
        <v>151400.70000000001</v>
      </c>
      <c r="DQ128">
        <v>448147.6</v>
      </c>
      <c r="DR128">
        <f t="shared" si="66"/>
        <v>729694.45000000007</v>
      </c>
      <c r="DV128" s="48">
        <f t="shared" si="111"/>
        <v>20.629441746000001</v>
      </c>
      <c r="DW128" s="48">
        <f t="shared" si="112"/>
        <v>653.45232539175004</v>
      </c>
      <c r="DY128">
        <f t="shared" si="139"/>
        <v>7508.8690738691557</v>
      </c>
      <c r="DZ128">
        <f t="shared" si="122"/>
        <v>4836.3251905524539</v>
      </c>
      <c r="EA128" s="52">
        <f t="shared" si="113"/>
        <v>4134.8983423751706</v>
      </c>
      <c r="EB128" s="77">
        <f t="shared" si="146"/>
        <v>7647.4770738691559</v>
      </c>
      <c r="EC128">
        <f t="shared" si="123"/>
        <v>0.7146306592534698</v>
      </c>
      <c r="EE128">
        <f t="shared" si="119"/>
        <v>1306.7230492762965</v>
      </c>
      <c r="EG128" s="87">
        <f t="shared" si="117"/>
        <v>1828.6379187528264</v>
      </c>
      <c r="EH128" s="48">
        <f t="shared" si="140"/>
        <v>747.85067076960786</v>
      </c>
      <c r="EI128" s="52">
        <f t="shared" si="124"/>
        <v>488.74808051623921</v>
      </c>
      <c r="EJ128" s="1">
        <f t="shared" si="125"/>
        <v>2576.4885895224343</v>
      </c>
      <c r="EK128" s="52">
        <f t="shared" si="126"/>
        <v>0.24076407441361652</v>
      </c>
      <c r="EL128">
        <f t="shared" si="127"/>
        <v>0.3547113623451284</v>
      </c>
      <c r="EN128">
        <v>10701.3</v>
      </c>
      <c r="EO128">
        <v>437043.34</v>
      </c>
      <c r="EP128">
        <f t="shared" si="145"/>
        <v>437.04334</v>
      </c>
      <c r="EQ128">
        <f t="shared" si="141"/>
        <v>5273.3685305524541</v>
      </c>
    </row>
    <row r="129" spans="1:147" x14ac:dyDescent="0.25">
      <c r="A129" t="s">
        <v>417</v>
      </c>
      <c r="B129">
        <v>215.6</v>
      </c>
      <c r="C129">
        <v>887.38599999999997</v>
      </c>
      <c r="D129">
        <v>232.83699999999999</v>
      </c>
      <c r="E129">
        <f t="shared" si="59"/>
        <v>0.50534603881512674</v>
      </c>
      <c r="F129" s="1">
        <f t="shared" si="60"/>
        <v>448.43700000000001</v>
      </c>
      <c r="G129" s="1">
        <f t="shared" si="61"/>
        <v>887.38599999999997</v>
      </c>
      <c r="H129">
        <f t="shared" si="97"/>
        <v>0.3531928869482211</v>
      </c>
      <c r="I129" s="52">
        <f t="shared" si="98"/>
        <v>0.50364487084602771</v>
      </c>
      <c r="J129">
        <v>795.31</v>
      </c>
      <c r="K129">
        <v>2144.92</v>
      </c>
      <c r="L129">
        <v>37.35</v>
      </c>
      <c r="M129">
        <v>22.414999999999999</v>
      </c>
      <c r="N129" s="52">
        <v>606.95500000000004</v>
      </c>
      <c r="O129">
        <v>192.364</v>
      </c>
      <c r="P129" s="52">
        <v>382.99200000000002</v>
      </c>
      <c r="Q129">
        <f t="shared" si="99"/>
        <v>602.94599999999991</v>
      </c>
      <c r="R129">
        <f t="shared" si="100"/>
        <v>1761.9280000000001</v>
      </c>
      <c r="S129" s="1">
        <f t="shared" si="101"/>
        <v>1269.6659999999997</v>
      </c>
      <c r="T129" s="1">
        <f t="shared" si="62"/>
        <v>1761.9280000000001</v>
      </c>
      <c r="U129">
        <f t="shared" si="102"/>
        <v>0.11718839991139332</v>
      </c>
      <c r="V129" s="52">
        <f t="shared" si="103"/>
        <v>0.16262349553274755</v>
      </c>
      <c r="W129" s="1">
        <f t="shared" si="104"/>
        <v>821.2289999999997</v>
      </c>
      <c r="X129" s="1">
        <f t="shared" si="105"/>
        <v>874.54200000000014</v>
      </c>
      <c r="Y129">
        <f t="shared" si="106"/>
        <v>7.5798290629845652E-2</v>
      </c>
      <c r="Z129">
        <f t="shared" si="107"/>
        <v>8.0719006128627355E-2</v>
      </c>
      <c r="AA129" s="52">
        <f t="shared" si="92"/>
        <v>0.4842806015670747</v>
      </c>
      <c r="AB129">
        <v>505.37799999999999</v>
      </c>
      <c r="AD129">
        <f t="shared" si="53"/>
        <v>134.76480122535011</v>
      </c>
      <c r="AE129" t="e">
        <f>#REF!</f>
        <v>#REF!</v>
      </c>
      <c r="AF129" t="e">
        <f t="shared" si="128"/>
        <v>#REF!</v>
      </c>
      <c r="AG129">
        <f t="shared" si="108"/>
        <v>1.7887637437317094E-2</v>
      </c>
      <c r="AH129">
        <f t="shared" si="109"/>
        <v>1.2438603081421225E-2</v>
      </c>
      <c r="AI129">
        <f t="shared" si="120"/>
        <v>1.2438603081421225E-2</v>
      </c>
      <c r="AJ129">
        <f t="shared" si="121"/>
        <v>0.68293568125374082</v>
      </c>
      <c r="AL129">
        <v>282318.87</v>
      </c>
      <c r="AM129">
        <v>3579608.77</v>
      </c>
      <c r="AN129">
        <v>317.04000000000002</v>
      </c>
      <c r="AO129">
        <v>356.52</v>
      </c>
      <c r="AP129" s="52">
        <v>0.87637399999999999</v>
      </c>
      <c r="AQ129" s="48">
        <f t="shared" si="118"/>
        <v>590.29047143999992</v>
      </c>
      <c r="AR129" s="48">
        <f t="shared" si="142"/>
        <v>247.41691737737997</v>
      </c>
      <c r="AS129" s="48">
        <f t="shared" si="143"/>
        <v>3137.07605619998</v>
      </c>
      <c r="AU129">
        <v>485199.98</v>
      </c>
      <c r="AV129">
        <v>4481625</v>
      </c>
      <c r="AW129">
        <v>846158</v>
      </c>
      <c r="AX129" s="52">
        <v>132.46</v>
      </c>
      <c r="AY129" s="48">
        <f t="shared" si="63"/>
        <v>638.8026574060093</v>
      </c>
      <c r="AZ129" s="48">
        <f t="shared" si="64"/>
        <v>366.29924505511093</v>
      </c>
      <c r="BA129" s="48">
        <f t="shared" si="65"/>
        <v>3383.3798882681563</v>
      </c>
      <c r="BC129" s="77">
        <v>162.565</v>
      </c>
      <c r="BD129" s="46">
        <v>40774.69</v>
      </c>
      <c r="BE129" s="46">
        <v>1549.85</v>
      </c>
      <c r="BF129" s="48">
        <f t="shared" si="93"/>
        <v>492.63833848830473</v>
      </c>
      <c r="BG129" s="52">
        <v>827.68</v>
      </c>
      <c r="BL129">
        <v>9700</v>
      </c>
      <c r="BM129">
        <v>298663</v>
      </c>
      <c r="BN129">
        <v>31017.599999999999</v>
      </c>
      <c r="BO129">
        <v>10636</v>
      </c>
      <c r="BP129" s="52">
        <v>0.70130000000000003</v>
      </c>
      <c r="BQ129" s="48">
        <f t="shared" si="67"/>
        <v>59.394838157707113</v>
      </c>
      <c r="BR129" s="48">
        <f t="shared" si="68"/>
        <v>13.831455867674318</v>
      </c>
      <c r="BS129" s="48">
        <f t="shared" si="69"/>
        <v>425.87052616569224</v>
      </c>
      <c r="BU129">
        <v>97966</v>
      </c>
      <c r="BV129">
        <v>364939</v>
      </c>
      <c r="BW129">
        <v>41219</v>
      </c>
      <c r="BX129" s="52">
        <v>1.5941000000000001</v>
      </c>
      <c r="BY129" s="48">
        <f t="shared" si="94"/>
        <v>25.857223511699392</v>
      </c>
      <c r="BZ129" s="48">
        <f t="shared" si="95"/>
        <v>61.455366664575614</v>
      </c>
      <c r="CA129" s="48">
        <f t="shared" si="96"/>
        <v>228.93105827739788</v>
      </c>
      <c r="CC129">
        <v>6006.77</v>
      </c>
      <c r="CD129">
        <v>0</v>
      </c>
      <c r="CE129">
        <v>62441</v>
      </c>
      <c r="CF129">
        <v>36.75</v>
      </c>
      <c r="CG129" s="52">
        <v>0.5181</v>
      </c>
      <c r="CH129" s="48">
        <f t="shared" si="114"/>
        <v>19.040175000000001</v>
      </c>
      <c r="CI129" s="48">
        <f t="shared" si="72"/>
        <v>3.1121075370000004</v>
      </c>
      <c r="CJ129" s="48">
        <f t="shared" si="73"/>
        <v>32.3506821</v>
      </c>
      <c r="CL129">
        <v>5193.6000000000004</v>
      </c>
      <c r="CM129">
        <v>19969.099999999999</v>
      </c>
      <c r="CN129">
        <v>43.44</v>
      </c>
      <c r="CO129">
        <v>94.03</v>
      </c>
      <c r="CP129" s="52">
        <v>8.9094999999999995</v>
      </c>
      <c r="CQ129" s="48">
        <f t="shared" si="115"/>
        <v>4.8756944834165781</v>
      </c>
      <c r="CR129" s="48">
        <f t="shared" si="131"/>
        <v>4.551536006400001</v>
      </c>
      <c r="CS129" s="48">
        <f t="shared" si="132"/>
        <v>17.500400043399996</v>
      </c>
      <c r="CU129">
        <v>24635.51</v>
      </c>
      <c r="CV129">
        <v>90602.6</v>
      </c>
      <c r="CW129">
        <v>100.84</v>
      </c>
      <c r="CX129">
        <v>98.66</v>
      </c>
      <c r="CY129" s="52">
        <v>10.4437</v>
      </c>
      <c r="CZ129" s="48">
        <f t="shared" si="144"/>
        <v>9.6555818340243409</v>
      </c>
      <c r="DA129" s="48">
        <f t="shared" si="134"/>
        <v>21.589920440739998</v>
      </c>
      <c r="DB129" s="48">
        <f t="shared" si="135"/>
        <v>79.401762972399993</v>
      </c>
      <c r="DD129">
        <v>20742.86</v>
      </c>
      <c r="DE129">
        <v>81521</v>
      </c>
      <c r="DF129">
        <f t="shared" ref="DF129:DG131" si="147">DF130*DD129/DD130</f>
        <v>10497.27531864021</v>
      </c>
      <c r="DG129">
        <f t="shared" si="147"/>
        <v>112398.21236094243</v>
      </c>
      <c r="DH129">
        <v>38.72</v>
      </c>
      <c r="DI129" s="52">
        <v>1.6803999999999999</v>
      </c>
      <c r="DJ129" s="48">
        <f t="shared" si="136"/>
        <v>23.042132825517733</v>
      </c>
      <c r="DK129" s="48">
        <f t="shared" si="137"/>
        <v>6.2468908109022916</v>
      </c>
      <c r="DL129" s="48">
        <f t="shared" si="138"/>
        <v>66.887772173852923</v>
      </c>
      <c r="DN129">
        <v>17817.2</v>
      </c>
      <c r="DO129">
        <v>133400.97</v>
      </c>
      <c r="DP129">
        <v>158694.5</v>
      </c>
      <c r="DQ129">
        <v>461616.6</v>
      </c>
      <c r="DR129">
        <f t="shared" si="66"/>
        <v>753712.07</v>
      </c>
      <c r="DV129" s="48">
        <f t="shared" si="111"/>
        <v>15.614530832800002</v>
      </c>
      <c r="DW129" s="48">
        <f t="shared" si="112"/>
        <v>660.53366163418002</v>
      </c>
      <c r="DY129">
        <f t="shared" si="139"/>
        <v>7371.3981462008796</v>
      </c>
      <c r="DZ129">
        <f t="shared" si="122"/>
        <v>4731.0658164454262</v>
      </c>
      <c r="EA129" s="52">
        <f t="shared" si="113"/>
        <v>4043.9135499023364</v>
      </c>
      <c r="EB129" s="77">
        <f t="shared" si="146"/>
        <v>7533.9631462008792</v>
      </c>
      <c r="EC129">
        <f t="shared" si="123"/>
        <v>0.69537428433516202</v>
      </c>
      <c r="EE129">
        <f t="shared" si="119"/>
        <v>1301.9083546666429</v>
      </c>
      <c r="EG129" s="87">
        <f t="shared" si="117"/>
        <v>1863.5971131466792</v>
      </c>
      <c r="EH129" s="48">
        <f t="shared" si="140"/>
        <v>724.50343975978308</v>
      </c>
      <c r="EI129" s="52">
        <f t="shared" si="124"/>
        <v>460.31270595716092</v>
      </c>
      <c r="EJ129" s="1">
        <f t="shared" si="125"/>
        <v>2588.1005529064623</v>
      </c>
      <c r="EK129" s="52">
        <f t="shared" si="126"/>
        <v>0.23887806919686022</v>
      </c>
      <c r="EL129">
        <f t="shared" si="127"/>
        <v>0.36057613812109129</v>
      </c>
      <c r="EN129">
        <v>10834.4</v>
      </c>
      <c r="EO129">
        <v>425567.11</v>
      </c>
      <c r="EP129">
        <f t="shared" si="145"/>
        <v>425.56711000000001</v>
      </c>
      <c r="EQ129">
        <f t="shared" si="141"/>
        <v>5156.6329264454262</v>
      </c>
    </row>
    <row r="130" spans="1:147" x14ac:dyDescent="0.25">
      <c r="A130" t="s">
        <v>418</v>
      </c>
      <c r="B130">
        <v>250.49</v>
      </c>
      <c r="C130">
        <v>900.97400000000005</v>
      </c>
      <c r="D130">
        <v>240.04900000000001</v>
      </c>
      <c r="E130">
        <f t="shared" si="59"/>
        <v>0.54445411299327173</v>
      </c>
      <c r="F130" s="1">
        <f t="shared" si="60"/>
        <v>490.53899999999999</v>
      </c>
      <c r="G130" s="1">
        <f t="shared" si="61"/>
        <v>900.97400000000005</v>
      </c>
      <c r="H130">
        <f t="shared" si="97"/>
        <v>0.36648631444939522</v>
      </c>
      <c r="I130" s="52">
        <f t="shared" si="98"/>
        <v>0.50592812131843845</v>
      </c>
      <c r="J130">
        <v>853.3</v>
      </c>
      <c r="K130">
        <v>2174.884</v>
      </c>
      <c r="L130">
        <v>38.15</v>
      </c>
      <c r="M130">
        <v>22.324000000000002</v>
      </c>
      <c r="N130" s="52">
        <v>621.351</v>
      </c>
      <c r="O130">
        <v>196.63300000000001</v>
      </c>
      <c r="P130" s="52">
        <v>394.05</v>
      </c>
      <c r="Q130">
        <f t="shared" si="99"/>
        <v>656.66699999999992</v>
      </c>
      <c r="R130">
        <f t="shared" si="100"/>
        <v>1780.8340000000001</v>
      </c>
      <c r="S130" s="1">
        <f t="shared" si="101"/>
        <v>1338.4920000000002</v>
      </c>
      <c r="T130" s="1">
        <f t="shared" si="62"/>
        <v>1780.8340000000001</v>
      </c>
      <c r="U130">
        <f t="shared" si="102"/>
        <v>0.12240662837911991</v>
      </c>
      <c r="V130" s="52">
        <f t="shared" si="103"/>
        <v>0.16285931155576694</v>
      </c>
      <c r="W130" s="1">
        <f t="shared" si="104"/>
        <v>847.9530000000002</v>
      </c>
      <c r="X130" s="1">
        <f t="shared" si="105"/>
        <v>879.86</v>
      </c>
      <c r="Y130">
        <f t="shared" si="106"/>
        <v>7.7546274280279492E-2</v>
      </c>
      <c r="Z130">
        <f t="shared" si="107"/>
        <v>8.0464206021143514E-2</v>
      </c>
      <c r="AA130" s="52">
        <f t="shared" si="92"/>
        <v>0.49076665125218999</v>
      </c>
      <c r="AB130">
        <v>518.13599999999997</v>
      </c>
      <c r="AD130">
        <f t="shared" si="53"/>
        <v>138.16686727102882</v>
      </c>
      <c r="AE130" t="e">
        <f>#REF!</f>
        <v>#REF!</v>
      </c>
      <c r="AF130" t="e">
        <f t="shared" si="128"/>
        <v>#REF!</v>
      </c>
      <c r="AG130">
        <f t="shared" si="108"/>
        <v>1.7228465477750796E-2</v>
      </c>
      <c r="AH130">
        <f t="shared" si="109"/>
        <v>1.2635518461337092E-2</v>
      </c>
      <c r="AI130">
        <f t="shared" si="120"/>
        <v>1.2635518461337092E-2</v>
      </c>
      <c r="AJ130">
        <f t="shared" si="121"/>
        <v>0.72077387761371481</v>
      </c>
      <c r="AL130">
        <v>303308.79999999999</v>
      </c>
      <c r="AM130">
        <v>3599534.38</v>
      </c>
      <c r="AN130">
        <v>328.35</v>
      </c>
      <c r="AO130">
        <v>317.13</v>
      </c>
      <c r="AP130" s="52">
        <v>0.91942800000000002</v>
      </c>
      <c r="AQ130" s="48">
        <f t="shared" si="118"/>
        <v>593.47238544000004</v>
      </c>
      <c r="AR130" s="48">
        <f t="shared" si="142"/>
        <v>278.87060336640002</v>
      </c>
      <c r="AS130" s="48">
        <f t="shared" si="143"/>
        <v>3309.5126959346399</v>
      </c>
      <c r="AU130">
        <v>509422.88</v>
      </c>
      <c r="AV130">
        <v>4636417</v>
      </c>
      <c r="AW130">
        <v>877651</v>
      </c>
      <c r="AX130" s="52">
        <v>127.05</v>
      </c>
      <c r="AY130" s="48">
        <f t="shared" si="63"/>
        <v>690.79181424635976</v>
      </c>
      <c r="AZ130" s="48">
        <f t="shared" si="64"/>
        <v>400.9625186934278</v>
      </c>
      <c r="BA130" s="48">
        <f t="shared" si="65"/>
        <v>3649.2853207398666</v>
      </c>
      <c r="BC130" s="77">
        <v>181.90700000000001</v>
      </c>
      <c r="BD130" s="46">
        <v>41692.879999999997</v>
      </c>
      <c r="BE130" s="46">
        <v>1582.44</v>
      </c>
      <c r="BF130" s="48">
        <f t="shared" si="93"/>
        <v>503.7197052072006</v>
      </c>
      <c r="BG130" s="52">
        <v>827.7</v>
      </c>
      <c r="BL130">
        <v>16450</v>
      </c>
      <c r="BM130">
        <v>300438</v>
      </c>
      <c r="BN130">
        <v>30985.66</v>
      </c>
      <c r="BO130">
        <v>11206</v>
      </c>
      <c r="BP130" s="52">
        <v>0.68369999999999997</v>
      </c>
      <c r="BQ130" s="48">
        <f t="shared" si="67"/>
        <v>61.710779581687881</v>
      </c>
      <c r="BR130" s="48">
        <f t="shared" si="68"/>
        <v>24.060260348105896</v>
      </c>
      <c r="BS130" s="48">
        <f t="shared" si="69"/>
        <v>439.42957437472575</v>
      </c>
      <c r="BU130">
        <v>106629</v>
      </c>
      <c r="BV130">
        <v>362007</v>
      </c>
      <c r="BW130">
        <v>41791</v>
      </c>
      <c r="BX130" s="52">
        <v>1.5539000000000001</v>
      </c>
      <c r="BY130" s="48">
        <f t="shared" si="94"/>
        <v>26.894266040285732</v>
      </c>
      <c r="BZ130" s="48">
        <f t="shared" si="95"/>
        <v>68.620245833065184</v>
      </c>
      <c r="CA130" s="48">
        <f t="shared" si="96"/>
        <v>232.96672887573203</v>
      </c>
      <c r="CC130">
        <v>5396.5</v>
      </c>
      <c r="CD130">
        <v>545</v>
      </c>
      <c r="CE130">
        <v>63939</v>
      </c>
      <c r="CF130">
        <v>35.840000000000003</v>
      </c>
      <c r="CG130" s="52">
        <v>0.55149999999999999</v>
      </c>
      <c r="CH130" s="48">
        <f t="shared" si="114"/>
        <v>19.76576</v>
      </c>
      <c r="CI130" s="48">
        <f t="shared" si="72"/>
        <v>3.27673725</v>
      </c>
      <c r="CJ130" s="48">
        <f t="shared" si="73"/>
        <v>35.262358500000005</v>
      </c>
      <c r="CL130">
        <v>4924.2</v>
      </c>
      <c r="CM130">
        <v>21416.5</v>
      </c>
      <c r="CN130">
        <v>42.38</v>
      </c>
      <c r="CO130">
        <v>81.319999999999993</v>
      </c>
      <c r="CP130" s="52">
        <v>8.1835000000000004</v>
      </c>
      <c r="CQ130" s="48">
        <f t="shared" si="115"/>
        <v>5.1787132644956317</v>
      </c>
      <c r="CR130" s="48">
        <f t="shared" si="131"/>
        <v>4.5274473575999998</v>
      </c>
      <c r="CS130" s="48">
        <f t="shared" si="132"/>
        <v>19.690929762</v>
      </c>
      <c r="CU130">
        <v>26135.65</v>
      </c>
      <c r="CV130">
        <v>85875.7</v>
      </c>
      <c r="CW130">
        <v>99.45</v>
      </c>
      <c r="CX130">
        <v>97.98</v>
      </c>
      <c r="CY130" s="52">
        <v>9.9801000000000002</v>
      </c>
      <c r="CZ130" s="48">
        <f t="shared" si="144"/>
        <v>9.9648300117233291</v>
      </c>
      <c r="DA130" s="48">
        <f t="shared" si="134"/>
        <v>24.029848408200003</v>
      </c>
      <c r="DB130" s="48">
        <f t="shared" si="135"/>
        <v>78.956523099600005</v>
      </c>
      <c r="DD130">
        <v>22357.38</v>
      </c>
      <c r="DE130">
        <v>84040</v>
      </c>
      <c r="DF130">
        <f t="shared" si="147"/>
        <v>11314.330485933968</v>
      </c>
      <c r="DG130">
        <f t="shared" si="147"/>
        <v>115871.31863953586</v>
      </c>
      <c r="DH130">
        <v>38.21</v>
      </c>
      <c r="DI130" s="52">
        <v>1.5944</v>
      </c>
      <c r="DJ130" s="48">
        <f t="shared" si="136"/>
        <v>23.965127947817361</v>
      </c>
      <c r="DK130" s="48">
        <f t="shared" si="137"/>
        <v>7.0962935812430805</v>
      </c>
      <c r="DL130" s="48">
        <f t="shared" si="138"/>
        <v>72.673932914912101</v>
      </c>
      <c r="DN130">
        <v>22251.5</v>
      </c>
      <c r="DO130">
        <v>132488.04</v>
      </c>
      <c r="DP130">
        <v>176995.7</v>
      </c>
      <c r="DQ130">
        <v>463905.5</v>
      </c>
      <c r="DR130">
        <f t="shared" si="66"/>
        <v>773389.24</v>
      </c>
      <c r="DV130" s="48">
        <f t="shared" si="111"/>
        <v>20.458652141999998</v>
      </c>
      <c r="DW130" s="48">
        <f t="shared" si="112"/>
        <v>711.07572215471998</v>
      </c>
      <c r="DY130">
        <f t="shared" si="139"/>
        <v>7837.7780642014768</v>
      </c>
      <c r="DZ130">
        <f t="shared" si="122"/>
        <v>5068.0197046450448</v>
      </c>
      <c r="EA130" s="52">
        <f t="shared" si="113"/>
        <v>4360.3610428945867</v>
      </c>
      <c r="EB130" s="77">
        <f t="shared" si="146"/>
        <v>8019.685064201477</v>
      </c>
      <c r="EC130">
        <f t="shared" si="123"/>
        <v>0.73340939607505184</v>
      </c>
      <c r="EE130">
        <f t="shared" si="119"/>
        <v>1360.0680669389583</v>
      </c>
      <c r="EG130" s="87">
        <f t="shared" si="117"/>
        <v>1935.4633817395702</v>
      </c>
      <c r="EH130" s="48">
        <f t="shared" si="140"/>
        <v>811.44395483804192</v>
      </c>
      <c r="EI130" s="52">
        <f t="shared" si="124"/>
        <v>517.37841426659884</v>
      </c>
      <c r="EJ130" s="1">
        <f t="shared" si="125"/>
        <v>2746.9073365776121</v>
      </c>
      <c r="EK130" s="52">
        <f t="shared" si="126"/>
        <v>0.25120782607616166</v>
      </c>
      <c r="EL130">
        <f t="shared" si="127"/>
        <v>0.3629155999885092</v>
      </c>
      <c r="EN130">
        <v>10934.8</v>
      </c>
      <c r="EO130">
        <v>457984.76</v>
      </c>
      <c r="EP130">
        <f t="shared" si="145"/>
        <v>457.98475999999999</v>
      </c>
      <c r="EQ130">
        <f t="shared" si="141"/>
        <v>5526.0044646450451</v>
      </c>
    </row>
    <row r="131" spans="1:147" x14ac:dyDescent="0.25">
      <c r="A131" t="s">
        <v>419</v>
      </c>
      <c r="B131">
        <v>265.77</v>
      </c>
      <c r="C131">
        <v>949.09299999999996</v>
      </c>
      <c r="D131">
        <v>241.155</v>
      </c>
      <c r="E131">
        <f t="shared" si="59"/>
        <v>0.53411520261976431</v>
      </c>
      <c r="F131" s="1">
        <f t="shared" si="60"/>
        <v>506.92499999999995</v>
      </c>
      <c r="G131" s="1">
        <f t="shared" si="61"/>
        <v>949.09299999999996</v>
      </c>
      <c r="H131">
        <f t="shared" si="97"/>
        <v>0.368957159701297</v>
      </c>
      <c r="I131" s="52">
        <f t="shared" si="98"/>
        <v>0.5238904298626923</v>
      </c>
      <c r="J131">
        <v>890.44</v>
      </c>
      <c r="K131">
        <v>2213.6060000000002</v>
      </c>
      <c r="L131">
        <v>40.31</v>
      </c>
      <c r="M131">
        <v>23.167999999999999</v>
      </c>
      <c r="N131" s="52">
        <v>622.23199999999997</v>
      </c>
      <c r="O131">
        <v>202.21</v>
      </c>
      <c r="P131" s="52">
        <v>401.98099999999999</v>
      </c>
      <c r="Q131">
        <f t="shared" si="99"/>
        <v>688.23</v>
      </c>
      <c r="R131">
        <f t="shared" si="100"/>
        <v>1811.6250000000002</v>
      </c>
      <c r="S131" s="1">
        <f t="shared" si="101"/>
        <v>1373.9399999999998</v>
      </c>
      <c r="T131" s="1">
        <f t="shared" si="62"/>
        <v>1811.6250000000002</v>
      </c>
      <c r="U131">
        <f t="shared" si="102"/>
        <v>0.12448378650188906</v>
      </c>
      <c r="V131" s="52">
        <f t="shared" si="103"/>
        <v>0.16413958376747517</v>
      </c>
      <c r="W131" s="1">
        <f t="shared" si="104"/>
        <v>867.01499999999987</v>
      </c>
      <c r="X131" s="1">
        <f t="shared" si="105"/>
        <v>862.53200000000027</v>
      </c>
      <c r="Y131">
        <f t="shared" si="106"/>
        <v>7.8554602205289425E-2</v>
      </c>
      <c r="Z131">
        <f t="shared" si="107"/>
        <v>7.8148426670049218E-2</v>
      </c>
      <c r="AA131" s="52">
        <f t="shared" si="92"/>
        <v>0.50129600409818287</v>
      </c>
      <c r="AB131">
        <v>520.40300000000002</v>
      </c>
      <c r="AD131">
        <f t="shared" si="53"/>
        <v>138.77138864785542</v>
      </c>
      <c r="AE131" t="e">
        <f>#REF!</f>
        <v>#REF!</v>
      </c>
      <c r="AF131" t="e">
        <f t="shared" si="128"/>
        <v>#REF!</v>
      </c>
      <c r="AG131">
        <f t="shared" si="108"/>
        <v>1.5912842390040208E-2</v>
      </c>
      <c r="AH131">
        <f t="shared" si="109"/>
        <v>1.2573174896291183E-2</v>
      </c>
      <c r="AI131">
        <f t="shared" si="120"/>
        <v>1.2573174896291183E-2</v>
      </c>
      <c r="AJ131">
        <f t="shared" si="121"/>
        <v>0.77755435782914362</v>
      </c>
      <c r="AL131">
        <v>316603.2</v>
      </c>
      <c r="AM131">
        <v>3636824.3</v>
      </c>
      <c r="AN131">
        <v>351.79</v>
      </c>
      <c r="AO131">
        <v>328.64</v>
      </c>
      <c r="AP131" s="52">
        <v>0.98357899999999998</v>
      </c>
      <c r="AQ131" s="48">
        <f t="shared" si="118"/>
        <v>669.2566589700001</v>
      </c>
      <c r="AR131" s="48">
        <f t="shared" si="142"/>
        <v>311.40425885280001</v>
      </c>
      <c r="AS131" s="48">
        <f t="shared" si="143"/>
        <v>3577.1040081697001</v>
      </c>
      <c r="AU131">
        <v>499065.8</v>
      </c>
      <c r="AV131">
        <v>4783339</v>
      </c>
      <c r="AW131">
        <v>859719</v>
      </c>
      <c r="AX131" s="52">
        <v>119.15</v>
      </c>
      <c r="AY131" s="48">
        <f t="shared" si="63"/>
        <v>721.54343264792283</v>
      </c>
      <c r="AZ131" s="48">
        <f t="shared" si="64"/>
        <v>418.85505665127982</v>
      </c>
      <c r="BA131" s="48">
        <f t="shared" si="65"/>
        <v>4014.5522450692406</v>
      </c>
      <c r="BC131" s="77">
        <v>194.82400000000001</v>
      </c>
      <c r="BD131" s="46">
        <v>40133.25</v>
      </c>
      <c r="BE131" s="46">
        <v>1616.44</v>
      </c>
      <c r="BF131" s="48">
        <f t="shared" si="93"/>
        <v>484.8884834718732</v>
      </c>
      <c r="BG131" s="52">
        <v>827.68</v>
      </c>
      <c r="BL131">
        <v>18100</v>
      </c>
      <c r="BM131">
        <v>309815</v>
      </c>
      <c r="BN131">
        <v>31461.9</v>
      </c>
      <c r="BO131">
        <v>11914</v>
      </c>
      <c r="BP131" s="52">
        <v>0.64539999999999997</v>
      </c>
      <c r="BQ131" s="48">
        <f t="shared" si="67"/>
        <v>67.207778122094822</v>
      </c>
      <c r="BR131" s="48">
        <f t="shared" si="68"/>
        <v>28.044623489308957</v>
      </c>
      <c r="BS131" s="48">
        <f t="shared" si="69"/>
        <v>480.03563681437873</v>
      </c>
      <c r="BU131">
        <v>105641</v>
      </c>
      <c r="BV131">
        <v>364525</v>
      </c>
      <c r="BW131">
        <v>42901</v>
      </c>
      <c r="BX131" s="52">
        <v>1.5631999999999999</v>
      </c>
      <c r="BY131" s="48">
        <f t="shared" si="94"/>
        <v>27.444344933469804</v>
      </c>
      <c r="BZ131" s="48">
        <f t="shared" si="95"/>
        <v>67.579964176049131</v>
      </c>
      <c r="CA131" s="48">
        <f t="shared" si="96"/>
        <v>233.1915301944729</v>
      </c>
      <c r="CC131">
        <v>6503.58</v>
      </c>
      <c r="CD131">
        <v>596</v>
      </c>
      <c r="CE131">
        <v>65948</v>
      </c>
      <c r="CF131">
        <v>34.96</v>
      </c>
      <c r="CG131" s="52">
        <v>0.54790000000000005</v>
      </c>
      <c r="CH131" s="48">
        <f t="shared" si="114"/>
        <v>19.154584000000003</v>
      </c>
      <c r="CI131" s="48">
        <f t="shared" si="72"/>
        <v>3.8898598820000001</v>
      </c>
      <c r="CJ131" s="48">
        <f t="shared" si="73"/>
        <v>36.1329092</v>
      </c>
      <c r="CL131">
        <v>5937.8</v>
      </c>
      <c r="CM131">
        <v>22130.5</v>
      </c>
      <c r="CN131">
        <v>41.93</v>
      </c>
      <c r="CO131">
        <v>95.83</v>
      </c>
      <c r="CP131" s="52">
        <v>7.5228000000000002</v>
      </c>
      <c r="CQ131" s="48">
        <f t="shared" si="115"/>
        <v>5.5737225501143186</v>
      </c>
      <c r="CR131" s="48">
        <f t="shared" si="131"/>
        <v>5.8402953862000002</v>
      </c>
      <c r="CS131" s="48">
        <f t="shared" si="132"/>
        <v>21.767095059500001</v>
      </c>
      <c r="CU131">
        <v>28984.34</v>
      </c>
      <c r="CV131">
        <v>89530.5</v>
      </c>
      <c r="CW131">
        <v>99.54</v>
      </c>
      <c r="CX131">
        <v>97.63</v>
      </c>
      <c r="CY131" s="52">
        <v>9.3836999999999993</v>
      </c>
      <c r="CZ131" s="48">
        <f t="shared" si="144"/>
        <v>10.607756002429747</v>
      </c>
      <c r="DA131" s="48">
        <f t="shared" si="134"/>
        <v>28.50838815286</v>
      </c>
      <c r="DB131" s="48">
        <f t="shared" si="135"/>
        <v>88.06031965950001</v>
      </c>
      <c r="DD131">
        <v>23744.639999999999</v>
      </c>
      <c r="DE131">
        <v>81022</v>
      </c>
      <c r="DF131">
        <f t="shared" si="147"/>
        <v>12016.376884479627</v>
      </c>
      <c r="DG131">
        <f t="shared" si="147"/>
        <v>111710.20917197139</v>
      </c>
      <c r="DH131">
        <v>38.590000000000003</v>
      </c>
      <c r="DI131" s="52">
        <v>1.4884999999999999</v>
      </c>
      <c r="DJ131" s="48">
        <f t="shared" si="136"/>
        <v>25.925428283506889</v>
      </c>
      <c r="DK131" s="48">
        <f t="shared" si="137"/>
        <v>8.0728094621965916</v>
      </c>
      <c r="DL131" s="48">
        <f t="shared" si="138"/>
        <v>75.048847277105409</v>
      </c>
      <c r="DN131">
        <v>31439.599999999999</v>
      </c>
      <c r="DO131">
        <v>136374.01</v>
      </c>
      <c r="DP131">
        <v>193051.6</v>
      </c>
      <c r="DQ131">
        <v>462459.1</v>
      </c>
      <c r="DR131">
        <f t="shared" si="66"/>
        <v>791884.71</v>
      </c>
      <c r="DV131" s="48">
        <f t="shared" si="111"/>
        <v>30.923330328399999</v>
      </c>
      <c r="DW131" s="48">
        <f t="shared" si="112"/>
        <v>778.88117117708987</v>
      </c>
      <c r="DY131">
        <f t="shared" si="139"/>
        <v>8525.8925914438987</v>
      </c>
      <c r="DZ131">
        <f t="shared" si="122"/>
        <v>5542.7934924551819</v>
      </c>
      <c r="EA131" s="52">
        <f t="shared" si="113"/>
        <v>4793.4334162463301</v>
      </c>
      <c r="EB131" s="77">
        <f t="shared" si="146"/>
        <v>8720.7165914438974</v>
      </c>
      <c r="EC131">
        <f t="shared" si="123"/>
        <v>0.7901275327254349</v>
      </c>
      <c r="EE131">
        <f t="shared" si="119"/>
        <v>1468.8981713850139</v>
      </c>
      <c r="EG131" s="87">
        <f t="shared" si="117"/>
        <v>2031.6021889814115</v>
      </c>
      <c r="EH131" s="48">
        <f t="shared" si="140"/>
        <v>872.1952560526945</v>
      </c>
      <c r="EI131" s="52">
        <f t="shared" si="124"/>
        <v>549.29283452703794</v>
      </c>
      <c r="EJ131" s="1">
        <f t="shared" si="125"/>
        <v>2903.7974450341062</v>
      </c>
      <c r="EK131" s="52">
        <f t="shared" si="126"/>
        <v>0.26309424079097826</v>
      </c>
      <c r="EL131">
        <f t="shared" si="127"/>
        <v>0.35271867690673075</v>
      </c>
      <c r="EN131">
        <v>11037.1</v>
      </c>
      <c r="EO131">
        <v>486442.14</v>
      </c>
      <c r="EP131">
        <f t="shared" si="145"/>
        <v>486.44213999999999</v>
      </c>
      <c r="EQ131">
        <f t="shared" si="141"/>
        <v>6029.235632455182</v>
      </c>
    </row>
    <row r="132" spans="1:147" x14ac:dyDescent="0.25">
      <c r="A132" t="s">
        <v>420</v>
      </c>
      <c r="B132">
        <v>269.70999999999998</v>
      </c>
      <c r="C132">
        <v>1016.58</v>
      </c>
      <c r="D132">
        <v>248.06100000000001</v>
      </c>
      <c r="E132">
        <f t="shared" si="59"/>
        <v>0.50932636880520954</v>
      </c>
      <c r="F132" s="1">
        <f t="shared" si="60"/>
        <v>517.77099999999996</v>
      </c>
      <c r="G132" s="1">
        <f t="shared" si="61"/>
        <v>1016.58</v>
      </c>
      <c r="H132">
        <f t="shared" si="97"/>
        <v>0.38164872935107974</v>
      </c>
      <c r="I132" s="52">
        <f t="shared" si="98"/>
        <v>0.54210343042078102</v>
      </c>
      <c r="J132">
        <v>880.05</v>
      </c>
      <c r="K132">
        <v>2277.9749999999999</v>
      </c>
      <c r="L132">
        <v>41.06</v>
      </c>
      <c r="M132">
        <v>22.541</v>
      </c>
      <c r="N132" s="52">
        <v>639.70000000000005</v>
      </c>
      <c r="O132">
        <v>226.68199999999999</v>
      </c>
      <c r="P132" s="52">
        <v>402.72399999999999</v>
      </c>
      <c r="Q132">
        <f t="shared" si="99"/>
        <v>653.36799999999994</v>
      </c>
      <c r="R132">
        <f t="shared" si="100"/>
        <v>1875.251</v>
      </c>
      <c r="S132" s="1">
        <f t="shared" si="101"/>
        <v>1356.6689999999999</v>
      </c>
      <c r="T132" s="1">
        <f t="shared" si="62"/>
        <v>1875.251</v>
      </c>
      <c r="U132">
        <f t="shared" si="102"/>
        <v>0.12218060483798339</v>
      </c>
      <c r="V132" s="52">
        <f t="shared" si="103"/>
        <v>0.168883715484789</v>
      </c>
      <c r="W132" s="1">
        <f t="shared" si="104"/>
        <v>838.89799999999991</v>
      </c>
      <c r="X132" s="1">
        <f t="shared" si="105"/>
        <v>858.67099999999994</v>
      </c>
      <c r="Y132">
        <f t="shared" si="106"/>
        <v>7.5550532250220639E-2</v>
      </c>
      <c r="Z132">
        <f t="shared" si="107"/>
        <v>7.7331273978277701E-2</v>
      </c>
      <c r="AA132" s="52">
        <f t="shared" si="92"/>
        <v>0.49417608356420267</v>
      </c>
      <c r="AB132">
        <v>562.07000000000005</v>
      </c>
      <c r="AD132">
        <f t="shared" si="53"/>
        <v>149.8823688896876</v>
      </c>
      <c r="AE132" t="e">
        <f>#REF!</f>
        <v>#REF!</v>
      </c>
      <c r="AF132" t="e">
        <f t="shared" si="128"/>
        <v>#REF!</v>
      </c>
      <c r="AG132">
        <f t="shared" si="108"/>
        <v>1.6990894680475526E-2</v>
      </c>
      <c r="AH132">
        <f t="shared" si="109"/>
        <v>1.3498295078233363E-2</v>
      </c>
      <c r="AI132">
        <f t="shared" si="120"/>
        <v>1.3498295078233363E-2</v>
      </c>
      <c r="AJ132">
        <f t="shared" si="121"/>
        <v>0.78094457164993492</v>
      </c>
      <c r="AL132">
        <v>335091.27</v>
      </c>
      <c r="AM132">
        <v>3665798.12</v>
      </c>
      <c r="AN132">
        <v>379.28</v>
      </c>
      <c r="AO132">
        <v>350.3</v>
      </c>
      <c r="AP132" s="52">
        <v>1.0002420000000001</v>
      </c>
      <c r="AQ132" s="48">
        <f t="shared" si="118"/>
        <v>729.75655835999999</v>
      </c>
      <c r="AR132" s="48">
        <f t="shared" si="142"/>
        <v>335.17236208734005</v>
      </c>
      <c r="AS132" s="48">
        <f t="shared" si="143"/>
        <v>3666.6852431450402</v>
      </c>
      <c r="AU132">
        <v>483469.99</v>
      </c>
      <c r="AV132">
        <v>4925878</v>
      </c>
      <c r="AW132">
        <v>900914</v>
      </c>
      <c r="AX132" s="52">
        <v>122.89</v>
      </c>
      <c r="AY132" s="48">
        <f t="shared" si="63"/>
        <v>733.10602978273255</v>
      </c>
      <c r="AZ132" s="48">
        <f t="shared" si="64"/>
        <v>393.41686874440558</v>
      </c>
      <c r="BA132" s="48">
        <f t="shared" si="65"/>
        <v>4008.3635771828463</v>
      </c>
      <c r="BC132" s="77">
        <v>202.47300000000001</v>
      </c>
      <c r="BD132" s="46">
        <v>42297.72</v>
      </c>
      <c r="BE132" s="46">
        <v>1662.55</v>
      </c>
      <c r="BF132" s="48">
        <f t="shared" si="93"/>
        <v>511.02100977395469</v>
      </c>
      <c r="BG132" s="52">
        <v>827.71</v>
      </c>
      <c r="BL132">
        <v>21400</v>
      </c>
      <c r="BM132">
        <v>311141</v>
      </c>
      <c r="BN132">
        <v>32139.45</v>
      </c>
      <c r="BO132">
        <v>12133</v>
      </c>
      <c r="BP132" s="52">
        <v>0.63619999999999999</v>
      </c>
      <c r="BQ132" s="48">
        <f t="shared" si="67"/>
        <v>69.588887142408041</v>
      </c>
      <c r="BR132" s="48">
        <f t="shared" si="68"/>
        <v>33.637220999685631</v>
      </c>
      <c r="BS132" s="48">
        <f t="shared" si="69"/>
        <v>489.0616158440742</v>
      </c>
      <c r="BU132">
        <v>107692</v>
      </c>
      <c r="BV132">
        <v>361534</v>
      </c>
      <c r="BW132">
        <v>43361</v>
      </c>
      <c r="BX132" s="52">
        <v>1.5694999999999999</v>
      </c>
      <c r="BY132" s="48">
        <f t="shared" si="94"/>
        <v>27.627269831156418</v>
      </c>
      <c r="BZ132" s="48">
        <f t="shared" si="95"/>
        <v>68.615482637782748</v>
      </c>
      <c r="CA132" s="48">
        <f t="shared" si="96"/>
        <v>230.34979292768401</v>
      </c>
      <c r="CC132">
        <v>5859.68</v>
      </c>
      <c r="CD132">
        <v>510</v>
      </c>
      <c r="CE132">
        <v>63744</v>
      </c>
      <c r="CF132">
        <v>35.64</v>
      </c>
      <c r="CG132" s="52">
        <v>0.55810000000000004</v>
      </c>
      <c r="CH132" s="48">
        <f t="shared" si="114"/>
        <v>19.890684</v>
      </c>
      <c r="CI132" s="48">
        <f t="shared" si="72"/>
        <v>3.5549184080000003</v>
      </c>
      <c r="CJ132" s="48">
        <f t="shared" si="73"/>
        <v>35.575526400000001</v>
      </c>
      <c r="CL132">
        <v>7527.2</v>
      </c>
      <c r="CM132">
        <v>19769.8</v>
      </c>
      <c r="CN132">
        <v>41.72</v>
      </c>
      <c r="CO132">
        <v>104.09</v>
      </c>
      <c r="CP132" s="52">
        <v>7.3198999999999996</v>
      </c>
      <c r="CQ132" s="48">
        <f t="shared" si="115"/>
        <v>5.6995314143635847</v>
      </c>
      <c r="CR132" s="48">
        <f t="shared" si="131"/>
        <v>7.5290215824000004</v>
      </c>
      <c r="CS132" s="48">
        <f t="shared" si="132"/>
        <v>19.7745842916</v>
      </c>
      <c r="CU132">
        <v>26158.11</v>
      </c>
      <c r="CV132">
        <v>92365.3</v>
      </c>
      <c r="CW132">
        <v>101.48</v>
      </c>
      <c r="CX132">
        <v>107.07</v>
      </c>
      <c r="CY132" s="52">
        <v>9.1100999999999992</v>
      </c>
      <c r="CZ132" s="48">
        <f t="shared" si="144"/>
        <v>11.139284969429536</v>
      </c>
      <c r="DA132" s="48">
        <f t="shared" si="134"/>
        <v>26.164440262620001</v>
      </c>
      <c r="DB132" s="48">
        <f t="shared" si="135"/>
        <v>92.387652402600011</v>
      </c>
      <c r="DD132">
        <v>25336.57</v>
      </c>
      <c r="DE132">
        <v>81531</v>
      </c>
      <c r="DF132">
        <f>ET107</f>
        <v>12822</v>
      </c>
      <c r="DG132">
        <f>EU107</f>
        <v>112412</v>
      </c>
      <c r="DH132">
        <v>38.22</v>
      </c>
      <c r="DI132" s="52">
        <v>1.4662999999999999</v>
      </c>
      <c r="DJ132" s="48">
        <f t="shared" si="136"/>
        <v>26.06560731091864</v>
      </c>
      <c r="DK132" s="48">
        <f t="shared" si="137"/>
        <v>8.7444588419832243</v>
      </c>
      <c r="DL132" s="48">
        <f t="shared" si="138"/>
        <v>76.663711382391057</v>
      </c>
      <c r="DN132">
        <v>30814.9</v>
      </c>
      <c r="DO132">
        <v>137493.69</v>
      </c>
      <c r="DP132">
        <v>203951.2</v>
      </c>
      <c r="DQ132">
        <v>456300</v>
      </c>
      <c r="DR132">
        <f t="shared" si="66"/>
        <v>797744.8899999999</v>
      </c>
      <c r="DV132" s="48">
        <f t="shared" si="111"/>
        <v>30.822357205800003</v>
      </c>
      <c r="DW132" s="48">
        <f t="shared" si="112"/>
        <v>797.9379442633799</v>
      </c>
      <c r="DY132">
        <f t="shared" si="139"/>
        <v>8618.8617035762345</v>
      </c>
      <c r="DZ132">
        <f t="shared" si="122"/>
        <v>5561.2884566179846</v>
      </c>
      <c r="EA132" s="52">
        <f t="shared" si="113"/>
        <v>4806.3015214462266</v>
      </c>
      <c r="EB132" s="77">
        <f t="shared" si="146"/>
        <v>8821.3347035762345</v>
      </c>
      <c r="EC132">
        <f t="shared" si="123"/>
        <v>0.79444286672816833</v>
      </c>
      <c r="EE132">
        <f t="shared" si="119"/>
        <v>1542.1456806991712</v>
      </c>
      <c r="EG132" s="87">
        <f t="shared" si="117"/>
        <v>2133.8948625849634</v>
      </c>
      <c r="EH132" s="48">
        <f t="shared" si="140"/>
        <v>876.83477356421724</v>
      </c>
      <c r="EI132" s="52">
        <f t="shared" si="124"/>
        <v>530.04684799567394</v>
      </c>
      <c r="EJ132" s="1">
        <f t="shared" si="125"/>
        <v>3010.7296361491808</v>
      </c>
      <c r="EK132" s="52">
        <f t="shared" si="126"/>
        <v>0.27114408005810453</v>
      </c>
      <c r="EL132">
        <f t="shared" si="127"/>
        <v>0.35866347111817465</v>
      </c>
      <c r="EN132">
        <v>11103.8</v>
      </c>
      <c r="EO132">
        <v>500790.28</v>
      </c>
      <c r="EP132">
        <f t="shared" si="145"/>
        <v>500.79028000000005</v>
      </c>
      <c r="EQ132">
        <f t="shared" si="141"/>
        <v>6062.0787366179848</v>
      </c>
    </row>
    <row r="133" spans="1:147" x14ac:dyDescent="0.25">
      <c r="A133" t="s">
        <v>421</v>
      </c>
      <c r="B133">
        <v>275.23</v>
      </c>
      <c r="C133">
        <v>1039.8530000000001</v>
      </c>
      <c r="D133">
        <v>251.852</v>
      </c>
      <c r="E133">
        <f t="shared" si="59"/>
        <v>0.5068812611013287</v>
      </c>
      <c r="F133" s="1">
        <f t="shared" si="60"/>
        <v>527.08199999999999</v>
      </c>
      <c r="G133" s="1">
        <f t="shared" si="61"/>
        <v>1039.8530000000001</v>
      </c>
      <c r="H133">
        <f t="shared" ref="H133:H164" si="148">F133/S133</f>
        <v>0.37841163632186553</v>
      </c>
      <c r="I133" s="52">
        <f t="shared" ref="I133:I164" si="149">G133/T133</f>
        <v>0.5429463388756498</v>
      </c>
      <c r="J133">
        <v>910.27</v>
      </c>
      <c r="K133">
        <v>2323.962</v>
      </c>
      <c r="L133">
        <v>41.27</v>
      </c>
      <c r="M133">
        <v>26.786999999999999</v>
      </c>
      <c r="N133" s="52">
        <v>647.25900000000001</v>
      </c>
      <c r="O133">
        <v>232.70599999999999</v>
      </c>
      <c r="P133" s="52">
        <v>408.75799999999998</v>
      </c>
      <c r="Q133">
        <f t="shared" ref="Q133:Q164" si="150">J133-O133</f>
        <v>677.56399999999996</v>
      </c>
      <c r="R133">
        <f t="shared" ref="R133:R164" si="151">K133-P133</f>
        <v>1915.204</v>
      </c>
      <c r="S133" s="1">
        <f t="shared" ref="S133:S164" si="152">Q133+N133+M133+L133</f>
        <v>1392.8799999999999</v>
      </c>
      <c r="T133" s="1">
        <f t="shared" si="62"/>
        <v>1915.204</v>
      </c>
      <c r="U133">
        <f t="shared" ref="U133:U164" si="153">S133/EN133</f>
        <v>0.12403095252936304</v>
      </c>
      <c r="V133" s="52">
        <f t="shared" ref="V133:V164" si="154">T133/EN133</f>
        <v>0.1705420254494617</v>
      </c>
      <c r="W133" s="1">
        <f t="shared" ref="W133:W164" si="155">S133-F133</f>
        <v>865.79799999999989</v>
      </c>
      <c r="X133" s="1">
        <f t="shared" ref="X133:X164" si="156">T133-G133</f>
        <v>875.35099999999989</v>
      </c>
      <c r="Y133">
        <f t="shared" ref="Y133:Y164" si="157">W133/EN133</f>
        <v>7.7096196828167152E-2</v>
      </c>
      <c r="Z133">
        <f t="shared" ref="Z133:Z164" si="158">X133/EN133</f>
        <v>7.7946857107238574E-2</v>
      </c>
      <c r="AA133" s="52">
        <f t="shared" si="92"/>
        <v>0.4972566965836927</v>
      </c>
      <c r="AB133">
        <v>535.92600000000004</v>
      </c>
      <c r="AD133">
        <f t="shared" ref="AD133:AD164" si="159">AD134*AB133/AB134</f>
        <v>142.91077344383211</v>
      </c>
      <c r="AE133" t="e">
        <f>#REF!</f>
        <v>#REF!</v>
      </c>
      <c r="AF133" t="e">
        <f t="shared" si="128"/>
        <v>#REF!</v>
      </c>
      <c r="AG133">
        <f t="shared" ref="AG133:AG166" si="160">AD133/EB133</f>
        <v>1.5176657684540216E-2</v>
      </c>
      <c r="AH133">
        <f t="shared" ref="AH133:AH166" si="161">AD133/EN133</f>
        <v>1.2725690193660974E-2</v>
      </c>
      <c r="AI133">
        <f t="shared" si="120"/>
        <v>1.2725690193660974E-2</v>
      </c>
      <c r="AJ133">
        <f t="shared" si="121"/>
        <v>0.8257784428094882</v>
      </c>
      <c r="AL133">
        <v>351934.87</v>
      </c>
      <c r="AM133">
        <v>3709300.35</v>
      </c>
      <c r="AN133">
        <v>374.67</v>
      </c>
      <c r="AO133">
        <v>350.48</v>
      </c>
      <c r="AP133" s="52">
        <v>1.0733779999999999</v>
      </c>
      <c r="AQ133" s="48">
        <f t="shared" si="118"/>
        <v>778.36005670000009</v>
      </c>
      <c r="AR133" s="48">
        <f t="shared" si="142"/>
        <v>377.75914689085999</v>
      </c>
      <c r="AS133" s="48">
        <f t="shared" si="143"/>
        <v>3981.4813910823</v>
      </c>
      <c r="AU133">
        <v>560697.22</v>
      </c>
      <c r="AV133">
        <v>5042536</v>
      </c>
      <c r="AW133">
        <v>950134</v>
      </c>
      <c r="AX133" s="52">
        <v>118.82</v>
      </c>
      <c r="AY133" s="48">
        <f t="shared" si="63"/>
        <v>799.64147449924258</v>
      </c>
      <c r="AZ133" s="48">
        <f t="shared" si="64"/>
        <v>471.88791449250965</v>
      </c>
      <c r="BA133" s="48">
        <f t="shared" si="65"/>
        <v>4243.8444706278406</v>
      </c>
      <c r="BC133" s="77">
        <v>206.69900000000001</v>
      </c>
      <c r="BD133" s="46">
        <v>43792.07</v>
      </c>
      <c r="BE133" s="46">
        <v>1709.88</v>
      </c>
      <c r="BF133" s="48">
        <f t="shared" si="93"/>
        <v>529.0750383588454</v>
      </c>
      <c r="BG133" s="52">
        <v>827.71</v>
      </c>
      <c r="BL133">
        <v>15000</v>
      </c>
      <c r="BM133">
        <v>320505</v>
      </c>
      <c r="BN133">
        <v>32334.240000000002</v>
      </c>
      <c r="BO133">
        <v>13780</v>
      </c>
      <c r="BP133" s="52">
        <v>0.624</v>
      </c>
      <c r="BQ133" s="48">
        <f t="shared" si="67"/>
        <v>73.901025641025655</v>
      </c>
      <c r="BR133" s="48">
        <f t="shared" si="68"/>
        <v>24.03846153846154</v>
      </c>
      <c r="BS133" s="48">
        <f t="shared" si="69"/>
        <v>513.62980769230774</v>
      </c>
      <c r="BU133">
        <v>107752</v>
      </c>
      <c r="BV133">
        <v>357612</v>
      </c>
      <c r="BW133">
        <v>43636</v>
      </c>
      <c r="BX133" s="52">
        <v>1.5088999999999999</v>
      </c>
      <c r="BY133" s="48">
        <f t="shared" si="94"/>
        <v>28.919080124594078</v>
      </c>
      <c r="BZ133" s="48">
        <f t="shared" si="95"/>
        <v>71.410961627675789</v>
      </c>
      <c r="CA133" s="48">
        <f t="shared" si="96"/>
        <v>237.00178938299428</v>
      </c>
      <c r="CC133">
        <v>2127.5</v>
      </c>
      <c r="CD133">
        <v>507</v>
      </c>
      <c r="CE133">
        <v>63296</v>
      </c>
      <c r="CF133">
        <v>35.340000000000003</v>
      </c>
      <c r="CG133" s="52">
        <v>0.59319999999999995</v>
      </c>
      <c r="CH133" s="48">
        <f t="shared" si="114"/>
        <v>20.963688000000001</v>
      </c>
      <c r="CI133" s="48">
        <f t="shared" si="72"/>
        <v>1.5627853999999997</v>
      </c>
      <c r="CJ133" s="48">
        <f t="shared" si="73"/>
        <v>37.547187200000003</v>
      </c>
      <c r="CL133">
        <v>8315.7000000000007</v>
      </c>
      <c r="CM133">
        <v>20148.400000000001</v>
      </c>
      <c r="CN133">
        <v>41.06</v>
      </c>
      <c r="CO133">
        <v>99.37</v>
      </c>
      <c r="CP133" s="52">
        <v>7.0559000000000003</v>
      </c>
      <c r="CQ133" s="48">
        <f t="shared" si="115"/>
        <v>5.8192434700038262</v>
      </c>
      <c r="CR133" s="48">
        <f t="shared" si="131"/>
        <v>8.9258894346000002</v>
      </c>
      <c r="CS133" s="48">
        <f t="shared" si="132"/>
        <v>21.626849295200003</v>
      </c>
      <c r="CU133">
        <v>31492.69</v>
      </c>
      <c r="CV133">
        <v>90476.3</v>
      </c>
      <c r="CW133">
        <v>101.91</v>
      </c>
      <c r="CX133">
        <v>99.74</v>
      </c>
      <c r="CY133" s="52">
        <v>8.5657999999999994</v>
      </c>
      <c r="CZ133" s="48">
        <f t="shared" si="144"/>
        <v>11.897312568586706</v>
      </c>
      <c r="DA133" s="48">
        <f t="shared" si="134"/>
        <v>33.80356060682</v>
      </c>
      <c r="DB133" s="48">
        <f t="shared" si="135"/>
        <v>97.115269941400001</v>
      </c>
      <c r="DD133">
        <v>18693.900000000001</v>
      </c>
      <c r="DE133">
        <v>83991</v>
      </c>
      <c r="DF133">
        <f t="shared" ref="DF133:DG135" si="162">DF134*DD133/DD134</f>
        <v>11320.995719502909</v>
      </c>
      <c r="DG133">
        <f t="shared" si="162"/>
        <v>105887.93958398014</v>
      </c>
      <c r="DH133">
        <v>39.71</v>
      </c>
      <c r="DI133" s="52">
        <v>1.3655999999999999</v>
      </c>
      <c r="DJ133" s="48">
        <f t="shared" si="136"/>
        <v>29.078793204452257</v>
      </c>
      <c r="DK133" s="48">
        <f t="shared" si="137"/>
        <v>8.2901257465604186</v>
      </c>
      <c r="DL133" s="48">
        <f t="shared" si="138"/>
        <v>77.539498816622839</v>
      </c>
      <c r="DN133">
        <v>30630.3</v>
      </c>
      <c r="DO133">
        <v>143483.63</v>
      </c>
      <c r="DP133">
        <v>220225.6</v>
      </c>
      <c r="DQ133">
        <v>469562.8</v>
      </c>
      <c r="DR133">
        <f t="shared" si="66"/>
        <v>833272.03</v>
      </c>
      <c r="DV133" s="48">
        <f t="shared" ref="DV133:DV164" si="163">DN133*AP133/1000</f>
        <v>32.877890153399996</v>
      </c>
      <c r="DW133" s="48">
        <f t="shared" ref="DW133:DW164" si="164">DR133*AP133/1000</f>
        <v>894.41586501733991</v>
      </c>
      <c r="DY133">
        <f t="shared" si="139"/>
        <v>9209.7862640386666</v>
      </c>
      <c r="DZ133">
        <f t="shared" si="122"/>
        <v>5926.4391199204829</v>
      </c>
      <c r="EA133" s="52">
        <f t="shared" ref="EA133:EA164" si="165">DW133+BA133</f>
        <v>5138.26033564518</v>
      </c>
      <c r="EB133" s="77">
        <f t="shared" si="146"/>
        <v>9416.4852640386653</v>
      </c>
      <c r="EC133">
        <f t="shared" si="123"/>
        <v>0.83850413300314908</v>
      </c>
      <c r="EE133">
        <f t="shared" si="119"/>
        <v>1662.7823359982926</v>
      </c>
      <c r="EG133" s="87">
        <f t="shared" si="117"/>
        <v>2277.6557125667505</v>
      </c>
      <c r="EH133" s="48">
        <f t="shared" si="140"/>
        <v>997.67884573748734</v>
      </c>
      <c r="EI133" s="52">
        <f t="shared" si="124"/>
        <v>601.77801321204697</v>
      </c>
      <c r="EJ133" s="1">
        <f t="shared" si="125"/>
        <v>3275.3345583042378</v>
      </c>
      <c r="EK133" s="52">
        <f t="shared" si="126"/>
        <v>0.29165675802568436</v>
      </c>
      <c r="EL133">
        <f t="shared" si="127"/>
        <v>0.36364704950120735</v>
      </c>
      <c r="EN133">
        <v>11230.1</v>
      </c>
      <c r="EO133">
        <v>506087.16</v>
      </c>
      <c r="EP133">
        <f t="shared" si="145"/>
        <v>506.08715999999998</v>
      </c>
      <c r="EQ133">
        <f t="shared" si="141"/>
        <v>6432.5262799204829</v>
      </c>
    </row>
    <row r="134" spans="1:147" x14ac:dyDescent="0.25">
      <c r="A134" t="s">
        <v>422</v>
      </c>
      <c r="B134">
        <v>290.52</v>
      </c>
      <c r="C134">
        <v>1127.646</v>
      </c>
      <c r="D134">
        <v>250.31399999999999</v>
      </c>
      <c r="E134">
        <f t="shared" ref="E134:E187" si="166">F134/G134</f>
        <v>0.47961328289197136</v>
      </c>
      <c r="F134" s="1">
        <f t="shared" ref="F134:F187" si="167">B134+D134</f>
        <v>540.83399999999995</v>
      </c>
      <c r="G134" s="1">
        <f t="shared" ref="G134:G187" si="168">C134</f>
        <v>1127.646</v>
      </c>
      <c r="H134">
        <f t="shared" si="148"/>
        <v>0.3750400465996796</v>
      </c>
      <c r="I134" s="52">
        <f t="shared" si="149"/>
        <v>0.5635815053249682</v>
      </c>
      <c r="J134">
        <v>958.71</v>
      </c>
      <c r="K134">
        <v>2414.0100000000002</v>
      </c>
      <c r="L134">
        <v>40.83</v>
      </c>
      <c r="M134">
        <v>27.72</v>
      </c>
      <c r="N134" s="52">
        <v>653.77499999999998</v>
      </c>
      <c r="O134">
        <v>238.965</v>
      </c>
      <c r="P134" s="52">
        <v>413.15300000000002</v>
      </c>
      <c r="Q134">
        <f t="shared" si="150"/>
        <v>719.745</v>
      </c>
      <c r="R134">
        <f t="shared" si="151"/>
        <v>2000.8570000000002</v>
      </c>
      <c r="S134" s="1">
        <f t="shared" si="152"/>
        <v>1442.07</v>
      </c>
      <c r="T134" s="1">
        <f t="shared" ref="T134:T187" si="169">R134</f>
        <v>2000.8570000000002</v>
      </c>
      <c r="U134">
        <f t="shared" si="153"/>
        <v>0.1268233266201729</v>
      </c>
      <c r="V134" s="52">
        <f t="shared" si="154"/>
        <v>0.17596603551232554</v>
      </c>
      <c r="W134" s="1">
        <f t="shared" si="155"/>
        <v>901.23599999999999</v>
      </c>
      <c r="X134" s="1">
        <f t="shared" si="156"/>
        <v>873.21100000000024</v>
      </c>
      <c r="Y134">
        <f t="shared" si="157"/>
        <v>7.9259500294616855E-2</v>
      </c>
      <c r="Z134">
        <f t="shared" si="158"/>
        <v>7.6794832332222313E-2</v>
      </c>
      <c r="AA134" s="52">
        <f t="shared" si="92"/>
        <v>0.50789682644790179</v>
      </c>
      <c r="AB134">
        <v>521.44000000000005</v>
      </c>
      <c r="AD134">
        <f t="shared" si="159"/>
        <v>139.04791651189123</v>
      </c>
      <c r="AE134" t="e">
        <f>#REF!</f>
        <v>#REF!</v>
      </c>
      <c r="AF134" t="e">
        <f t="shared" si="128"/>
        <v>#REF!</v>
      </c>
      <c r="AG134">
        <f t="shared" si="160"/>
        <v>1.40500096342033E-2</v>
      </c>
      <c r="AH134">
        <f t="shared" si="161"/>
        <v>1.222861534574751E-2</v>
      </c>
      <c r="AI134">
        <f t="shared" si="120"/>
        <v>1.222861534574751E-2</v>
      </c>
      <c r="AJ134">
        <f t="shared" si="121"/>
        <v>0.85813486938654826</v>
      </c>
      <c r="AL134">
        <v>361946.36</v>
      </c>
      <c r="AM134">
        <v>3751304.3</v>
      </c>
      <c r="AN134">
        <v>390.84</v>
      </c>
      <c r="AO134">
        <v>347.41</v>
      </c>
      <c r="AP134" s="52">
        <v>1.1364069999999999</v>
      </c>
      <c r="AQ134" s="48">
        <f t="shared" si="118"/>
        <v>838.95246774999998</v>
      </c>
      <c r="AR134" s="48">
        <f t="shared" si="142"/>
        <v>411.31837712852001</v>
      </c>
      <c r="AS134" s="48">
        <f t="shared" si="143"/>
        <v>4263.0084656500994</v>
      </c>
      <c r="AU134">
        <v>615976.92000000004</v>
      </c>
      <c r="AV134">
        <v>5171053</v>
      </c>
      <c r="AW134">
        <v>1018875</v>
      </c>
      <c r="AX134" s="52">
        <v>118.44</v>
      </c>
      <c r="AY134" s="48">
        <f t="shared" ref="AY134:AY187" si="170">AW134/AX134/10</f>
        <v>860.24569402228974</v>
      </c>
      <c r="AZ134" s="48">
        <f t="shared" ref="AZ134:AZ187" si="171">AU134/AX134/10</f>
        <v>520.07507598784196</v>
      </c>
      <c r="BA134" s="48">
        <f t="shared" ref="BA134:BA187" si="172">AV134/AX134/10</f>
        <v>4365.9684228301248</v>
      </c>
      <c r="BC134" s="77">
        <v>223.49199999999999</v>
      </c>
      <c r="BD134" s="46">
        <v>44356.7</v>
      </c>
      <c r="BE134" s="46">
        <v>1772.79</v>
      </c>
      <c r="BF134" s="48">
        <f t="shared" si="93"/>
        <v>535.90310498973054</v>
      </c>
      <c r="BG134" s="52">
        <v>827.7</v>
      </c>
      <c r="BL134">
        <v>21200</v>
      </c>
      <c r="BM134">
        <v>324715</v>
      </c>
      <c r="BN134">
        <v>33398.550000000003</v>
      </c>
      <c r="BO134">
        <v>14217</v>
      </c>
      <c r="BP134" s="52">
        <v>0.6179</v>
      </c>
      <c r="BQ134" s="48">
        <f t="shared" si="67"/>
        <v>77.060284835733938</v>
      </c>
      <c r="BR134" s="48">
        <f t="shared" si="68"/>
        <v>34.309758860657062</v>
      </c>
      <c r="BS134" s="48">
        <f t="shared" si="69"/>
        <v>525.51383719048397</v>
      </c>
      <c r="BU134">
        <v>111011</v>
      </c>
      <c r="BV134">
        <v>364296</v>
      </c>
      <c r="BW134">
        <v>43814</v>
      </c>
      <c r="BX134" s="52">
        <v>1.3974</v>
      </c>
      <c r="BY134" s="48">
        <f t="shared" si="94"/>
        <v>31.353943037068841</v>
      </c>
      <c r="BZ134" s="48">
        <f t="shared" si="95"/>
        <v>79.44110490911693</v>
      </c>
      <c r="CA134" s="48">
        <f t="shared" si="96"/>
        <v>260.69557750107344</v>
      </c>
      <c r="CC134">
        <v>249.76</v>
      </c>
      <c r="CD134">
        <v>527</v>
      </c>
      <c r="CE134">
        <v>64668</v>
      </c>
      <c r="CF134">
        <v>36.11</v>
      </c>
      <c r="CG134" s="52">
        <v>0.6401</v>
      </c>
      <c r="CH134" s="48">
        <f t="shared" si="114"/>
        <v>23.114011000000001</v>
      </c>
      <c r="CI134" s="48">
        <f t="shared" si="72"/>
        <v>0.49720407599999999</v>
      </c>
      <c r="CJ134" s="48">
        <f t="shared" si="73"/>
        <v>41.3939868</v>
      </c>
      <c r="CL134">
        <v>8328.6</v>
      </c>
      <c r="CM134">
        <v>19611.900000000001</v>
      </c>
      <c r="CN134">
        <v>41.66</v>
      </c>
      <c r="CO134">
        <v>82.5</v>
      </c>
      <c r="CP134" s="52">
        <v>7.0092999999999996</v>
      </c>
      <c r="CQ134" s="48">
        <f t="shared" si="115"/>
        <v>5.9435321644101409</v>
      </c>
      <c r="CR134" s="48">
        <f t="shared" si="131"/>
        <v>9.4646793402</v>
      </c>
      <c r="CS134" s="48">
        <f t="shared" si="132"/>
        <v>22.287100443300002</v>
      </c>
      <c r="CU134">
        <v>29328.23</v>
      </c>
      <c r="CV134">
        <v>90967</v>
      </c>
      <c r="CW134">
        <v>101.64</v>
      </c>
      <c r="CX134">
        <v>100.16</v>
      </c>
      <c r="CY134" s="52">
        <v>8.0633999999999997</v>
      </c>
      <c r="CZ134" s="48">
        <f t="shared" si="144"/>
        <v>12.605104546469232</v>
      </c>
      <c r="DA134" s="48">
        <f t="shared" si="134"/>
        <v>33.328805869610001</v>
      </c>
      <c r="DB134" s="48">
        <f t="shared" si="135"/>
        <v>103.37553556899999</v>
      </c>
      <c r="DD134">
        <v>23678.52</v>
      </c>
      <c r="DE134">
        <v>96286</v>
      </c>
      <c r="DF134">
        <f t="shared" si="162"/>
        <v>14339.673560047075</v>
      </c>
      <c r="DG134">
        <f t="shared" si="162"/>
        <v>121388.3172099762</v>
      </c>
      <c r="DH134">
        <v>40.450000000000003</v>
      </c>
      <c r="DI134" s="52">
        <v>1.3352999999999999</v>
      </c>
      <c r="DJ134" s="48">
        <f t="shared" si="136"/>
        <v>30.292818093312366</v>
      </c>
      <c r="DK134" s="48">
        <f t="shared" si="137"/>
        <v>10.73891527001204</v>
      </c>
      <c r="DL134" s="48">
        <f t="shared" si="138"/>
        <v>90.907149861436537</v>
      </c>
      <c r="DN134">
        <v>31165.3</v>
      </c>
      <c r="DO134">
        <v>149422.01</v>
      </c>
      <c r="DP134">
        <v>232373.2</v>
      </c>
      <c r="DQ134">
        <v>462638.9</v>
      </c>
      <c r="DR134">
        <f t="shared" ref="DR134:DR186" si="173">DQ134+DP134+DO134</f>
        <v>844434.1100000001</v>
      </c>
      <c r="DV134" s="48">
        <f t="shared" si="163"/>
        <v>35.416465077099993</v>
      </c>
      <c r="DW134" s="48">
        <f t="shared" si="164"/>
        <v>959.62083364277009</v>
      </c>
      <c r="DY134">
        <f t="shared" si="139"/>
        <v>9673.1500758455168</v>
      </c>
      <c r="DZ134">
        <f t="shared" si="122"/>
        <v>6153.1926579644523</v>
      </c>
      <c r="EA134" s="52">
        <f t="shared" si="165"/>
        <v>5325.5892564728947</v>
      </c>
      <c r="EB134" s="77">
        <f t="shared" si="146"/>
        <v>9896.6420758455151</v>
      </c>
      <c r="EC134">
        <f t="shared" si="123"/>
        <v>0.87036348473229563</v>
      </c>
      <c r="EE134">
        <f t="shared" si="119"/>
        <v>1789.9024660670807</v>
      </c>
      <c r="EG134" s="87">
        <f t="shared" si="117"/>
        <v>2415.4709604390146</v>
      </c>
      <c r="EH134" s="48">
        <f t="shared" si="140"/>
        <v>1099.1739214419579</v>
      </c>
      <c r="EI134" s="52">
        <f t="shared" si="124"/>
        <v>669.73960891071602</v>
      </c>
      <c r="EJ134" s="1">
        <f t="shared" si="125"/>
        <v>3514.6448818809722</v>
      </c>
      <c r="EK134" s="52">
        <f t="shared" si="126"/>
        <v>0.30909661514954856</v>
      </c>
      <c r="EL134">
        <f t="shared" si="127"/>
        <v>0.36786764405827033</v>
      </c>
      <c r="EN134">
        <v>11370.7</v>
      </c>
      <c r="EO134">
        <v>536719.01</v>
      </c>
      <c r="EP134">
        <f t="shared" si="145"/>
        <v>536.71901000000003</v>
      </c>
      <c r="EQ134">
        <f t="shared" si="141"/>
        <v>6689.9116679644521</v>
      </c>
    </row>
    <row r="135" spans="1:147" x14ac:dyDescent="0.25">
      <c r="A135" t="s">
        <v>423</v>
      </c>
      <c r="B135">
        <v>289.45999999999998</v>
      </c>
      <c r="C135">
        <v>1199.5909999999999</v>
      </c>
      <c r="D135">
        <v>251.92500000000001</v>
      </c>
      <c r="E135">
        <f t="shared" si="166"/>
        <v>0.45130798747239687</v>
      </c>
      <c r="F135" s="1">
        <f t="shared" si="167"/>
        <v>541.38499999999999</v>
      </c>
      <c r="G135" s="1">
        <f t="shared" si="168"/>
        <v>1199.5909999999999</v>
      </c>
      <c r="H135">
        <f t="shared" si="148"/>
        <v>0.37852208689329214</v>
      </c>
      <c r="I135" s="52">
        <f t="shared" si="149"/>
        <v>0.57371416710626566</v>
      </c>
      <c r="J135">
        <v>941.84</v>
      </c>
      <c r="K135">
        <v>2505.5039999999999</v>
      </c>
      <c r="L135">
        <v>43.05</v>
      </c>
      <c r="M135">
        <v>29.140999999999998</v>
      </c>
      <c r="N135" s="52">
        <v>657.76199999999994</v>
      </c>
      <c r="O135">
        <v>241.53299999999999</v>
      </c>
      <c r="P135" s="52">
        <v>414.58300000000003</v>
      </c>
      <c r="Q135">
        <f t="shared" si="150"/>
        <v>700.30700000000002</v>
      </c>
      <c r="R135">
        <f t="shared" si="151"/>
        <v>2090.9209999999998</v>
      </c>
      <c r="S135" s="1">
        <f t="shared" si="152"/>
        <v>1430.26</v>
      </c>
      <c r="T135" s="1">
        <f t="shared" si="169"/>
        <v>2090.9209999999998</v>
      </c>
      <c r="U135">
        <f t="shared" si="153"/>
        <v>0.12303205993926933</v>
      </c>
      <c r="V135" s="52">
        <f t="shared" si="154"/>
        <v>0.17986262483763579</v>
      </c>
      <c r="W135" s="1">
        <f t="shared" si="155"/>
        <v>888.875</v>
      </c>
      <c r="X135" s="1">
        <f t="shared" si="156"/>
        <v>891.32999999999993</v>
      </c>
      <c r="Y135">
        <f t="shared" si="157"/>
        <v>7.6461707856276498E-2</v>
      </c>
      <c r="Z135">
        <f t="shared" si="158"/>
        <v>7.6672888835364855E-2</v>
      </c>
      <c r="AA135" s="52">
        <f t="shared" si="92"/>
        <v>0.49931047267028239</v>
      </c>
      <c r="AB135">
        <v>513.70100000000002</v>
      </c>
      <c r="AD135">
        <f t="shared" si="159"/>
        <v>136.9842239952344</v>
      </c>
      <c r="AE135" t="e">
        <f>#REF!</f>
        <v>#REF!</v>
      </c>
      <c r="AF135" t="e">
        <f t="shared" si="128"/>
        <v>#REF!</v>
      </c>
      <c r="AG135">
        <f t="shared" si="160"/>
        <v>1.3609475529356103E-2</v>
      </c>
      <c r="AH135">
        <f t="shared" si="161"/>
        <v>1.1783487797544486E-2</v>
      </c>
      <c r="AI135">
        <f t="shared" si="120"/>
        <v>1.1783487797544486E-2</v>
      </c>
      <c r="AJ135">
        <f t="shared" si="121"/>
        <v>0.85404618889551398</v>
      </c>
      <c r="AL135">
        <v>365305.17</v>
      </c>
      <c r="AM135">
        <v>3807819.58</v>
      </c>
      <c r="AN135">
        <v>411.49</v>
      </c>
      <c r="AO135">
        <v>369.31</v>
      </c>
      <c r="AP135" s="52">
        <v>1.1244080000000001</v>
      </c>
      <c r="AQ135" s="48">
        <f t="shared" si="118"/>
        <v>877.93776639999999</v>
      </c>
      <c r="AR135" s="48">
        <f t="shared" si="142"/>
        <v>410.75205558936</v>
      </c>
      <c r="AS135" s="48">
        <f t="shared" si="143"/>
        <v>4281.5427983086411</v>
      </c>
      <c r="AU135">
        <v>698475.66</v>
      </c>
      <c r="AV135">
        <v>5301690</v>
      </c>
      <c r="AW135">
        <v>1036714</v>
      </c>
      <c r="AX135" s="52">
        <v>117.57</v>
      </c>
      <c r="AY135" s="48">
        <f t="shared" si="170"/>
        <v>881.78446882708181</v>
      </c>
      <c r="AZ135" s="48">
        <f t="shared" si="171"/>
        <v>594.09344220464413</v>
      </c>
      <c r="BA135" s="48">
        <f t="shared" si="172"/>
        <v>4509.3901505486092</v>
      </c>
      <c r="BC135" s="77">
        <v>228.56200000000001</v>
      </c>
      <c r="BD135" s="46">
        <v>47030.33</v>
      </c>
      <c r="BE135" s="46">
        <v>1821.42</v>
      </c>
      <c r="BF135" s="48">
        <f t="shared" si="93"/>
        <v>568.19816119172174</v>
      </c>
      <c r="BG135" s="52">
        <v>827.71</v>
      </c>
      <c r="BL135">
        <v>15500</v>
      </c>
      <c r="BM135">
        <v>333425</v>
      </c>
      <c r="BN135">
        <v>33941.26</v>
      </c>
      <c r="BO135">
        <v>14200</v>
      </c>
      <c r="BP135" s="52">
        <v>0.621</v>
      </c>
      <c r="BQ135" s="48">
        <f t="shared" si="67"/>
        <v>77.522157809983895</v>
      </c>
      <c r="BR135" s="48">
        <f t="shared" si="68"/>
        <v>24.9597423510467</v>
      </c>
      <c r="BS135" s="48">
        <f t="shared" si="69"/>
        <v>536.91626409017715</v>
      </c>
      <c r="BU135">
        <v>116035</v>
      </c>
      <c r="BV135">
        <v>349303</v>
      </c>
      <c r="BW135">
        <v>43957</v>
      </c>
      <c r="BX135" s="52">
        <v>1.3795999999999999</v>
      </c>
      <c r="BY135" s="48">
        <f t="shared" si="94"/>
        <v>31.86213395187011</v>
      </c>
      <c r="BZ135" s="48">
        <f t="shared" si="95"/>
        <v>84.107712380400116</v>
      </c>
      <c r="CA135" s="48">
        <f t="shared" si="96"/>
        <v>253.19150478399536</v>
      </c>
      <c r="CC135">
        <v>223.98</v>
      </c>
      <c r="CD135">
        <v>549</v>
      </c>
      <c r="CE135">
        <v>58768</v>
      </c>
      <c r="CF135">
        <v>36.28</v>
      </c>
      <c r="CG135" s="52">
        <v>0.65820000000000001</v>
      </c>
      <c r="CH135" s="48">
        <f t="shared" si="114"/>
        <v>23.879496</v>
      </c>
      <c r="CI135" s="48">
        <f t="shared" si="72"/>
        <v>0.50877543599999997</v>
      </c>
      <c r="CJ135" s="48">
        <f t="shared" si="73"/>
        <v>38.681097600000001</v>
      </c>
      <c r="CL135">
        <v>10310.6</v>
      </c>
      <c r="CM135">
        <v>20446.599999999999</v>
      </c>
      <c r="CN135">
        <v>41.93</v>
      </c>
      <c r="CO135">
        <v>76.75</v>
      </c>
      <c r="CP135" s="52">
        <v>7.3372000000000002</v>
      </c>
      <c r="CQ135" s="48">
        <f t="shared" si="115"/>
        <v>5.7147140598593467</v>
      </c>
      <c r="CR135" s="48">
        <f t="shared" si="131"/>
        <v>11.593321124800001</v>
      </c>
      <c r="CS135" s="48">
        <f t="shared" si="132"/>
        <v>22.990320612799998</v>
      </c>
      <c r="CU135">
        <v>29459.42</v>
      </c>
      <c r="CV135">
        <v>94881.7</v>
      </c>
      <c r="CW135">
        <v>102.06</v>
      </c>
      <c r="CX135">
        <v>100.23</v>
      </c>
      <c r="CY135" s="52">
        <v>8.1499000000000006</v>
      </c>
      <c r="CZ135" s="48">
        <f t="shared" si="144"/>
        <v>12.522853041141609</v>
      </c>
      <c r="DA135" s="48">
        <f t="shared" si="134"/>
        <v>33.124407523359999</v>
      </c>
      <c r="DB135" s="48">
        <f t="shared" si="135"/>
        <v>106.68574253360001</v>
      </c>
      <c r="DD135">
        <v>23145.34</v>
      </c>
      <c r="DE135">
        <v>95216</v>
      </c>
      <c r="DF135">
        <f t="shared" si="162"/>
        <v>14016.780611131944</v>
      </c>
      <c r="DG135">
        <f t="shared" si="162"/>
        <v>120039.36202007659</v>
      </c>
      <c r="DH135">
        <v>42</v>
      </c>
      <c r="DI135" s="52">
        <v>1.3734999999999999</v>
      </c>
      <c r="DJ135" s="48">
        <f t="shared" si="136"/>
        <v>30.578813250819078</v>
      </c>
      <c r="DK135" s="48">
        <f t="shared" si="137"/>
        <v>10.205155159178702</v>
      </c>
      <c r="DL135" s="48">
        <f t="shared" si="138"/>
        <v>87.396696046652053</v>
      </c>
      <c r="DN135">
        <v>33423.699999999997</v>
      </c>
      <c r="DO135">
        <v>148042.76999999999</v>
      </c>
      <c r="DP135">
        <v>237182.6</v>
      </c>
      <c r="DQ135">
        <v>468924.4</v>
      </c>
      <c r="DR135">
        <f t="shared" si="173"/>
        <v>854149.77</v>
      </c>
      <c r="DV135" s="48">
        <f t="shared" si="163"/>
        <v>37.581875669599995</v>
      </c>
      <c r="DW135" s="48">
        <f t="shared" si="164"/>
        <v>960.4128345861601</v>
      </c>
      <c r="DY135">
        <f t="shared" si="139"/>
        <v>9836.794574524476</v>
      </c>
      <c r="DZ135">
        <f t="shared" si="122"/>
        <v>6298.5918516089414</v>
      </c>
      <c r="EA135" s="52">
        <f t="shared" si="165"/>
        <v>5469.8029851347692</v>
      </c>
      <c r="EB135" s="77">
        <f t="shared" si="146"/>
        <v>10065.356574524474</v>
      </c>
      <c r="EC135">
        <f t="shared" si="123"/>
        <v>0.86582967669305844</v>
      </c>
      <c r="EE135">
        <f t="shared" si="119"/>
        <v>1851.7573924896305</v>
      </c>
      <c r="EG135" s="87">
        <f t="shared" si="117"/>
        <v>2510.0005645324777</v>
      </c>
      <c r="EH135" s="48">
        <f t="shared" si="140"/>
        <v>1169.3446117687897</v>
      </c>
      <c r="EI135" s="52">
        <f t="shared" si="124"/>
        <v>741.25154804169085</v>
      </c>
      <c r="EJ135" s="1">
        <f t="shared" si="125"/>
        <v>3679.3451763012672</v>
      </c>
      <c r="EK135" s="52">
        <f t="shared" si="126"/>
        <v>0.31650008828322052</v>
      </c>
      <c r="EL135">
        <f t="shared" si="127"/>
        <v>0.37467819076640813</v>
      </c>
      <c r="EN135">
        <v>11625.1</v>
      </c>
      <c r="EO135">
        <v>554138.27</v>
      </c>
      <c r="EP135">
        <f t="shared" si="145"/>
        <v>554.13827000000003</v>
      </c>
      <c r="EQ135">
        <f t="shared" si="141"/>
        <v>6852.7301216089418</v>
      </c>
    </row>
    <row r="136" spans="1:147" x14ac:dyDescent="0.25">
      <c r="A136" t="s">
        <v>424</v>
      </c>
      <c r="B136">
        <v>291.93</v>
      </c>
      <c r="C136">
        <v>1222.605</v>
      </c>
      <c r="D136">
        <v>258.65199999999999</v>
      </c>
      <c r="E136">
        <f t="shared" si="166"/>
        <v>0.45033514503866745</v>
      </c>
      <c r="F136" s="1">
        <f t="shared" si="167"/>
        <v>550.58199999999999</v>
      </c>
      <c r="G136" s="1">
        <f t="shared" si="168"/>
        <v>1222.605</v>
      </c>
      <c r="H136">
        <f t="shared" si="148"/>
        <v>0.387558855474395</v>
      </c>
      <c r="I136" s="52">
        <f t="shared" si="149"/>
        <v>0.55871817979080829</v>
      </c>
      <c r="J136">
        <v>924.64</v>
      </c>
      <c r="K136">
        <v>2610.0639999999999</v>
      </c>
      <c r="L136">
        <v>41.54</v>
      </c>
      <c r="M136">
        <v>23.058</v>
      </c>
      <c r="N136" s="52">
        <v>676.23599999999999</v>
      </c>
      <c r="O136">
        <v>244.833</v>
      </c>
      <c r="P136" s="52">
        <v>421.83199999999999</v>
      </c>
      <c r="Q136">
        <f t="shared" si="150"/>
        <v>679.80700000000002</v>
      </c>
      <c r="R136">
        <f t="shared" si="151"/>
        <v>2188.232</v>
      </c>
      <c r="S136" s="1">
        <f t="shared" si="152"/>
        <v>1420.6410000000001</v>
      </c>
      <c r="T136" s="1">
        <f t="shared" si="169"/>
        <v>2188.232</v>
      </c>
      <c r="U136">
        <f t="shared" si="153"/>
        <v>0.1202221413580665</v>
      </c>
      <c r="V136" s="52">
        <f t="shared" si="154"/>
        <v>0.18517974409315552</v>
      </c>
      <c r="W136" s="1">
        <f t="shared" si="155"/>
        <v>870.05900000000008</v>
      </c>
      <c r="X136" s="1">
        <f t="shared" si="156"/>
        <v>965.62699999999995</v>
      </c>
      <c r="Y136">
        <f t="shared" si="157"/>
        <v>7.362898585065332E-2</v>
      </c>
      <c r="Z136">
        <f t="shared" si="158"/>
        <v>8.1716454539299987E-2</v>
      </c>
      <c r="AA136" s="52">
        <f t="shared" si="92"/>
        <v>0.47396940435346785</v>
      </c>
      <c r="AB136">
        <v>746.50199999999995</v>
      </c>
      <c r="AD136">
        <f t="shared" si="159"/>
        <v>199.06326283361423</v>
      </c>
      <c r="AE136" t="e">
        <f>#REF!</f>
        <v>#REF!</v>
      </c>
      <c r="AF136" t="e">
        <f t="shared" si="128"/>
        <v>#REF!</v>
      </c>
      <c r="AG136">
        <f t="shared" si="160"/>
        <v>1.827654847621089E-2</v>
      </c>
      <c r="AH136">
        <f t="shared" si="161"/>
        <v>1.6845784208382494E-2</v>
      </c>
      <c r="AI136">
        <f t="shared" si="120"/>
        <v>1.6845784208382494E-2</v>
      </c>
      <c r="AJ136">
        <f t="shared" si="121"/>
        <v>0.90487005455128777</v>
      </c>
      <c r="AL136">
        <v>370053.01</v>
      </c>
      <c r="AM136">
        <v>3845163.8</v>
      </c>
      <c r="AN136">
        <v>435.29</v>
      </c>
      <c r="AO136">
        <v>341.49</v>
      </c>
      <c r="AP136" s="52">
        <v>1.189316</v>
      </c>
      <c r="AQ136" s="48">
        <f t="shared" si="118"/>
        <v>923.83688247999999</v>
      </c>
      <c r="AR136" s="48">
        <f t="shared" si="142"/>
        <v>440.10996564116004</v>
      </c>
      <c r="AS136" s="48">
        <f t="shared" si="143"/>
        <v>4573.1148299607994</v>
      </c>
      <c r="AU136">
        <v>769596.76</v>
      </c>
      <c r="AV136">
        <v>5398169</v>
      </c>
      <c r="AW136">
        <v>1051455</v>
      </c>
      <c r="AX136" s="52">
        <v>108.91</v>
      </c>
      <c r="AY136" s="48">
        <f t="shared" si="170"/>
        <v>965.43476264805815</v>
      </c>
      <c r="AZ136" s="48">
        <f t="shared" si="171"/>
        <v>706.63553392709582</v>
      </c>
      <c r="BA136" s="48">
        <f t="shared" si="172"/>
        <v>4956.5411807914797</v>
      </c>
      <c r="BC136" s="77">
        <v>260.98099999999999</v>
      </c>
      <c r="BD136" s="46">
        <v>49570.6</v>
      </c>
      <c r="BE136" s="46">
        <v>1902.96</v>
      </c>
      <c r="BF136" s="48">
        <f t="shared" si="93"/>
        <v>598.90297091906382</v>
      </c>
      <c r="BG136" s="52">
        <v>827.69</v>
      </c>
      <c r="BL136">
        <v>24000</v>
      </c>
      <c r="BM136">
        <v>333163</v>
      </c>
      <c r="BN136">
        <v>33951.61</v>
      </c>
      <c r="BO136">
        <v>14559</v>
      </c>
      <c r="BP136" s="52">
        <v>0.58620000000000005</v>
      </c>
      <c r="BQ136" s="48">
        <f t="shared" si="67"/>
        <v>82.754367110201287</v>
      </c>
      <c r="BR136" s="48">
        <f t="shared" si="68"/>
        <v>40.941658137154555</v>
      </c>
      <c r="BS136" s="48">
        <f t="shared" si="69"/>
        <v>568.34356874786761</v>
      </c>
      <c r="BU136">
        <v>120105</v>
      </c>
      <c r="BV136">
        <v>343743</v>
      </c>
      <c r="BW136">
        <v>44211</v>
      </c>
      <c r="BX136" s="52">
        <v>1.3159000000000001</v>
      </c>
      <c r="BY136" s="48">
        <f t="shared" si="94"/>
        <v>33.597537806824228</v>
      </c>
      <c r="BZ136" s="48">
        <f t="shared" si="95"/>
        <v>91.272133140816166</v>
      </c>
      <c r="CA136" s="48">
        <f t="shared" si="96"/>
        <v>261.22273729006764</v>
      </c>
      <c r="CC136">
        <v>174.09</v>
      </c>
      <c r="CD136">
        <v>562</v>
      </c>
      <c r="CE136">
        <v>57427</v>
      </c>
      <c r="CF136">
        <v>36.89</v>
      </c>
      <c r="CG136" s="52">
        <v>0.71609999999999996</v>
      </c>
      <c r="CH136" s="48">
        <f t="shared" si="114"/>
        <v>26.416929</v>
      </c>
      <c r="CI136" s="48">
        <f t="shared" si="72"/>
        <v>0.52711404900000003</v>
      </c>
      <c r="CJ136" s="48">
        <f t="shared" si="73"/>
        <v>41.123474699999996</v>
      </c>
      <c r="CL136">
        <v>8704.9</v>
      </c>
      <c r="CM136">
        <v>20594.599999999999</v>
      </c>
      <c r="CN136">
        <v>42.97</v>
      </c>
      <c r="CO136">
        <v>74.47</v>
      </c>
      <c r="CP136" s="52">
        <v>6.9176000000000002</v>
      </c>
      <c r="CQ136" s="48">
        <f t="shared" si="115"/>
        <v>6.2116919162715387</v>
      </c>
      <c r="CR136" s="48">
        <f t="shared" si="131"/>
        <v>10.352876848399999</v>
      </c>
      <c r="CS136" s="48">
        <f t="shared" si="132"/>
        <v>24.493487293599998</v>
      </c>
      <c r="CU136">
        <v>29291.54</v>
      </c>
      <c r="CV136">
        <v>94757.8</v>
      </c>
      <c r="CW136">
        <v>103.91</v>
      </c>
      <c r="CX136">
        <v>109.43</v>
      </c>
      <c r="CY136" s="52">
        <v>7.585</v>
      </c>
      <c r="CZ136" s="48">
        <f t="shared" si="144"/>
        <v>13.699406723796967</v>
      </c>
      <c r="DA136" s="48">
        <f t="shared" si="134"/>
        <v>34.836897186640002</v>
      </c>
      <c r="DB136" s="48">
        <f t="shared" si="135"/>
        <v>112.6969676648</v>
      </c>
      <c r="DD136">
        <v>18107.71</v>
      </c>
      <c r="DE136">
        <v>96630</v>
      </c>
      <c r="DF136">
        <f>ET108</f>
        <v>10966</v>
      </c>
      <c r="DG136">
        <f>EU108</f>
        <v>121822</v>
      </c>
      <c r="DH136">
        <v>41.57</v>
      </c>
      <c r="DI136" s="52">
        <v>1.3069</v>
      </c>
      <c r="DJ136" s="48">
        <f t="shared" si="136"/>
        <v>31.808095493151736</v>
      </c>
      <c r="DK136" s="48">
        <f t="shared" si="137"/>
        <v>8.3908485729589106</v>
      </c>
      <c r="DL136" s="48">
        <f t="shared" si="138"/>
        <v>93.214477006656978</v>
      </c>
      <c r="DN136">
        <v>36021.5</v>
      </c>
      <c r="DO136">
        <v>152646.68</v>
      </c>
      <c r="DP136">
        <v>246414</v>
      </c>
      <c r="DQ136">
        <v>471115.3</v>
      </c>
      <c r="DR136">
        <f t="shared" si="173"/>
        <v>870175.98</v>
      </c>
      <c r="DV136" s="48">
        <f t="shared" si="163"/>
        <v>42.840946293999998</v>
      </c>
      <c r="DW136" s="48">
        <f t="shared" si="164"/>
        <v>1034.91421582968</v>
      </c>
      <c r="DY136">
        <f t="shared" si="139"/>
        <v>10630.75072345527</v>
      </c>
      <c r="DZ136">
        <f t="shared" si="122"/>
        <v>6862.1451773590952</v>
      </c>
      <c r="EA136" s="52">
        <f t="shared" si="165"/>
        <v>5991.4553966211597</v>
      </c>
      <c r="EB136" s="77">
        <f t="shared" si="146"/>
        <v>10891.73172345527</v>
      </c>
      <c r="EC136">
        <f t="shared" si="123"/>
        <v>0.92171583875967023</v>
      </c>
      <c r="EE136">
        <f t="shared" si="119"/>
        <v>1987.3058993443058</v>
      </c>
      <c r="EG136" s="87">
        <f t="shared" si="117"/>
        <v>2682.6626440973678</v>
      </c>
      <c r="EH136" s="48">
        <f t="shared" si="140"/>
        <v>1333.0670275032255</v>
      </c>
      <c r="EI136" s="52">
        <f t="shared" si="124"/>
        <v>882.21738554806655</v>
      </c>
      <c r="EJ136" s="1">
        <f t="shared" si="125"/>
        <v>4015.7296716005931</v>
      </c>
      <c r="EK136" s="52">
        <f t="shared" si="126"/>
        <v>0.33983224490560837</v>
      </c>
      <c r="EL136">
        <f t="shared" si="127"/>
        <v>0.37693451782296034</v>
      </c>
      <c r="EN136">
        <v>11816.8</v>
      </c>
      <c r="EO136">
        <v>594403.21</v>
      </c>
      <c r="EP136">
        <f t="shared" si="145"/>
        <v>594.40320999999994</v>
      </c>
      <c r="EQ136">
        <f t="shared" si="141"/>
        <v>7456.5483873590947</v>
      </c>
    </row>
    <row r="137" spans="1:147" x14ac:dyDescent="0.25">
      <c r="A137" t="s">
        <v>425</v>
      </c>
      <c r="B137">
        <v>305.13</v>
      </c>
      <c r="C137">
        <v>1342.6210000000001</v>
      </c>
      <c r="D137">
        <v>255.71</v>
      </c>
      <c r="E137">
        <f t="shared" si="166"/>
        <v>0.41772026506363297</v>
      </c>
      <c r="F137" s="1">
        <f t="shared" si="167"/>
        <v>560.84</v>
      </c>
      <c r="G137" s="1">
        <f t="shared" si="168"/>
        <v>1342.6210000000001</v>
      </c>
      <c r="H137">
        <f t="shared" si="148"/>
        <v>0.39197240733428157</v>
      </c>
      <c r="I137" s="52">
        <f t="shared" si="149"/>
        <v>0.59007125924141923</v>
      </c>
      <c r="J137">
        <v>933.46</v>
      </c>
      <c r="K137">
        <v>2702.8989999999999</v>
      </c>
      <c r="L137">
        <v>43.76</v>
      </c>
      <c r="M137">
        <v>24.954999999999998</v>
      </c>
      <c r="N137" s="52">
        <v>675.17899999999997</v>
      </c>
      <c r="O137">
        <v>246.53899999999999</v>
      </c>
      <c r="P137" s="52">
        <v>427.54500000000002</v>
      </c>
      <c r="Q137">
        <f t="shared" si="150"/>
        <v>686.92100000000005</v>
      </c>
      <c r="R137">
        <f t="shared" si="151"/>
        <v>2275.3539999999998</v>
      </c>
      <c r="S137" s="1">
        <f t="shared" si="152"/>
        <v>1430.8149999999998</v>
      </c>
      <c r="T137" s="1">
        <f t="shared" si="169"/>
        <v>2275.3539999999998</v>
      </c>
      <c r="U137">
        <f t="shared" si="153"/>
        <v>0.11934995495645789</v>
      </c>
      <c r="V137" s="52">
        <f t="shared" si="154"/>
        <v>0.18979630309298989</v>
      </c>
      <c r="W137" s="1">
        <f t="shared" si="155"/>
        <v>869.9749999999998</v>
      </c>
      <c r="X137" s="1">
        <f t="shared" si="156"/>
        <v>932.73299999999972</v>
      </c>
      <c r="Y137">
        <f t="shared" si="157"/>
        <v>7.2568065796937017E-2</v>
      </c>
      <c r="Z137">
        <f t="shared" si="158"/>
        <v>7.7802959527543264E-2</v>
      </c>
      <c r="AA137" s="52">
        <f t="shared" si="92"/>
        <v>0.48259340947064083</v>
      </c>
      <c r="AB137">
        <v>757.87599999999998</v>
      </c>
      <c r="AD137">
        <f t="shared" si="159"/>
        <v>202.09626951205519</v>
      </c>
      <c r="AE137" t="e">
        <f>#REF!</f>
        <v>#REF!</v>
      </c>
      <c r="AF137" t="e">
        <f t="shared" si="128"/>
        <v>#REF!</v>
      </c>
      <c r="AG137">
        <f t="shared" si="160"/>
        <v>1.7505671892150344E-2</v>
      </c>
      <c r="AH137">
        <f t="shared" si="161"/>
        <v>1.6857651522476327E-2</v>
      </c>
      <c r="AI137">
        <f t="shared" si="120"/>
        <v>1.6857651522476327E-2</v>
      </c>
      <c r="AJ137">
        <f t="shared" si="121"/>
        <v>0.94612461081704602</v>
      </c>
      <c r="AL137">
        <v>382203.52</v>
      </c>
      <c r="AM137">
        <v>3913973.11</v>
      </c>
      <c r="AN137">
        <v>450.32</v>
      </c>
      <c r="AO137">
        <v>341.66</v>
      </c>
      <c r="AP137" s="52">
        <v>1.25071</v>
      </c>
      <c r="AQ137" s="48">
        <f t="shared" si="118"/>
        <v>990.53730580000001</v>
      </c>
      <c r="AR137" s="48">
        <f t="shared" si="142"/>
        <v>478.02576449920002</v>
      </c>
      <c r="AS137" s="48">
        <f t="shared" si="143"/>
        <v>4895.2453084080998</v>
      </c>
      <c r="AU137">
        <v>838698.09</v>
      </c>
      <c r="AV137">
        <v>5564163</v>
      </c>
      <c r="AW137">
        <v>1081709</v>
      </c>
      <c r="AX137" s="52">
        <v>107.23</v>
      </c>
      <c r="AY137" s="48">
        <f t="shared" si="170"/>
        <v>1008.774596661382</v>
      </c>
      <c r="AZ137" s="48">
        <f t="shared" si="171"/>
        <v>782.14873636109292</v>
      </c>
      <c r="BA137" s="48">
        <f t="shared" si="172"/>
        <v>5188.9984146227735</v>
      </c>
      <c r="BC137" s="77">
        <v>264.37400000000002</v>
      </c>
      <c r="BD137" s="46">
        <v>50168.2</v>
      </c>
      <c r="BE137" s="46">
        <v>1930.45</v>
      </c>
      <c r="BF137" s="48">
        <f t="shared" si="93"/>
        <v>606.11574241875064</v>
      </c>
      <c r="BG137" s="52">
        <v>827.7</v>
      </c>
      <c r="BL137">
        <v>19300</v>
      </c>
      <c r="BM137">
        <v>345235</v>
      </c>
      <c r="BN137">
        <v>34828.620000000003</v>
      </c>
      <c r="BO137">
        <v>14263</v>
      </c>
      <c r="BP137" s="52">
        <v>0.54390000000000005</v>
      </c>
      <c r="BQ137" s="48">
        <f t="shared" ref="BQ137:BQ188" si="174">(BO137+BN137)/BP137/1000</f>
        <v>90.258540172825889</v>
      </c>
      <c r="BR137" s="48">
        <f t="shared" ref="BR137:BR188" si="175">BL137/BP137/1000</f>
        <v>35.484464055892623</v>
      </c>
      <c r="BS137" s="48">
        <f t="shared" ref="BS137:BS188" si="176">BM137/BP137/1000</f>
        <v>634.7398418826989</v>
      </c>
      <c r="BU137">
        <v>117939</v>
      </c>
      <c r="BV137">
        <v>352429</v>
      </c>
      <c r="BW137">
        <v>44496</v>
      </c>
      <c r="BX137" s="52">
        <v>1.3179000000000001</v>
      </c>
      <c r="BY137" s="48">
        <f t="shared" si="94"/>
        <v>33.762804461643519</v>
      </c>
      <c r="BZ137" s="48">
        <f t="shared" si="95"/>
        <v>89.49009788299567</v>
      </c>
      <c r="CA137" s="48">
        <f t="shared" si="96"/>
        <v>267.41710296684118</v>
      </c>
      <c r="CC137">
        <v>203.79</v>
      </c>
      <c r="CD137">
        <v>575</v>
      </c>
      <c r="CE137">
        <v>58667</v>
      </c>
      <c r="CF137">
        <v>37.54</v>
      </c>
      <c r="CG137" s="52">
        <v>0.76570000000000005</v>
      </c>
      <c r="CH137" s="48">
        <f t="shared" si="114"/>
        <v>28.744378000000001</v>
      </c>
      <c r="CI137" s="48">
        <f t="shared" si="72"/>
        <v>0.59631950300000003</v>
      </c>
      <c r="CJ137" s="48">
        <f t="shared" si="73"/>
        <v>44.921321900000002</v>
      </c>
      <c r="CL137">
        <v>7994.1</v>
      </c>
      <c r="CM137">
        <v>21162.9</v>
      </c>
      <c r="CN137">
        <v>43.18</v>
      </c>
      <c r="CO137">
        <v>69.78</v>
      </c>
      <c r="CP137" s="52">
        <v>6.9059999999999997</v>
      </c>
      <c r="CQ137" s="48">
        <f t="shared" si="115"/>
        <v>6.2525340283811177</v>
      </c>
      <c r="CR137" s="48">
        <f t="shared" si="131"/>
        <v>9.9983008110000018</v>
      </c>
      <c r="CS137" s="48">
        <f t="shared" si="132"/>
        <v>26.468650659000001</v>
      </c>
      <c r="CU137">
        <v>32988.07</v>
      </c>
      <c r="CV137">
        <v>92617</v>
      </c>
      <c r="CW137">
        <v>102.54</v>
      </c>
      <c r="CX137">
        <v>100.39</v>
      </c>
      <c r="CY137" s="52">
        <v>7.3314000000000004</v>
      </c>
      <c r="CZ137" s="48">
        <f t="shared" si="144"/>
        <v>13.986414600212784</v>
      </c>
      <c r="DA137" s="48">
        <f t="shared" si="134"/>
        <v>41.258509029700001</v>
      </c>
      <c r="DB137" s="48">
        <f t="shared" si="135"/>
        <v>115.83700807</v>
      </c>
      <c r="DD137">
        <v>23074.38</v>
      </c>
      <c r="DE137">
        <v>98837</v>
      </c>
      <c r="DF137">
        <f t="shared" ref="DF137:DG139" si="177">DF138*DD137/DD138</f>
        <v>13303.185688052812</v>
      </c>
      <c r="DG137">
        <f t="shared" si="177"/>
        <v>133695.09127343245</v>
      </c>
      <c r="DH137">
        <v>41.48</v>
      </c>
      <c r="DI137" s="52">
        <v>1.254</v>
      </c>
      <c r="DJ137" s="48">
        <f t="shared" si="136"/>
        <v>33.078149920255179</v>
      </c>
      <c r="DK137" s="48">
        <f t="shared" si="137"/>
        <v>10.608601027155354</v>
      </c>
      <c r="DL137" s="48">
        <f t="shared" si="138"/>
        <v>106.61490532171646</v>
      </c>
      <c r="DN137">
        <v>37208.5</v>
      </c>
      <c r="DO137">
        <v>160777.81</v>
      </c>
      <c r="DP137">
        <v>260444.7</v>
      </c>
      <c r="DQ137">
        <v>485440</v>
      </c>
      <c r="DR137">
        <f t="shared" si="173"/>
        <v>906662.51</v>
      </c>
      <c r="DV137" s="48">
        <f t="shared" si="163"/>
        <v>46.537043035000003</v>
      </c>
      <c r="DW137" s="48">
        <f t="shared" si="164"/>
        <v>1133.9718678821</v>
      </c>
      <c r="DY137">
        <f t="shared" si="139"/>
        <v>11280.242553831131</v>
      </c>
      <c r="DZ137">
        <f t="shared" si="122"/>
        <v>7270.048549254413</v>
      </c>
      <c r="EA137" s="52">
        <f t="shared" si="165"/>
        <v>6322.9702825048735</v>
      </c>
      <c r="EB137" s="77">
        <f t="shared" si="146"/>
        <v>11544.616553831131</v>
      </c>
      <c r="EC137">
        <f t="shared" si="123"/>
        <v>0.96298226233952244</v>
      </c>
      <c r="EE137">
        <f t="shared" si="119"/>
        <v>2101.1497688716618</v>
      </c>
      <c r="EG137" s="87">
        <f t="shared" si="117"/>
        <v>2811.5104660634511</v>
      </c>
      <c r="EH137" s="48">
        <f t="shared" si="140"/>
        <v>1447.6107931700367</v>
      </c>
      <c r="EI137" s="52">
        <f t="shared" si="124"/>
        <v>954.25666083798126</v>
      </c>
      <c r="EJ137" s="1">
        <f t="shared" si="125"/>
        <v>4259.1212592334878</v>
      </c>
      <c r="EK137" s="52">
        <f t="shared" si="126"/>
        <v>0.35527019946227084</v>
      </c>
      <c r="EL137">
        <f t="shared" si="127"/>
        <v>0.37401043001652473</v>
      </c>
      <c r="EN137">
        <v>11988.4</v>
      </c>
      <c r="EO137">
        <v>635206.99</v>
      </c>
      <c r="EP137">
        <f t="shared" si="145"/>
        <v>635.20699000000002</v>
      </c>
      <c r="EQ137">
        <f t="shared" si="141"/>
        <v>7905.2555392544127</v>
      </c>
    </row>
    <row r="138" spans="1:147" x14ac:dyDescent="0.25">
      <c r="A138" t="s">
        <v>426</v>
      </c>
      <c r="B138">
        <v>325.58</v>
      </c>
      <c r="C138">
        <v>1464.701</v>
      </c>
      <c r="D138">
        <v>264.24799999999999</v>
      </c>
      <c r="E138">
        <f t="shared" si="166"/>
        <v>0.4026951575782361</v>
      </c>
      <c r="F138" s="1">
        <f t="shared" si="167"/>
        <v>589.82799999999997</v>
      </c>
      <c r="G138" s="1">
        <f t="shared" si="168"/>
        <v>1464.701</v>
      </c>
      <c r="H138">
        <f t="shared" si="148"/>
        <v>0.39600415992759741</v>
      </c>
      <c r="I138" s="52">
        <f t="shared" si="149"/>
        <v>0.62542769412605648</v>
      </c>
      <c r="J138">
        <v>979.95</v>
      </c>
      <c r="K138">
        <v>2775.0149999999999</v>
      </c>
      <c r="L138">
        <v>44.33</v>
      </c>
      <c r="M138">
        <v>29.628</v>
      </c>
      <c r="N138" s="52">
        <v>689.83600000000001</v>
      </c>
      <c r="O138">
        <v>254.29499999999999</v>
      </c>
      <c r="P138" s="52">
        <v>433.096</v>
      </c>
      <c r="Q138">
        <f t="shared" si="150"/>
        <v>725.65500000000009</v>
      </c>
      <c r="R138">
        <f t="shared" si="151"/>
        <v>2341.9189999999999</v>
      </c>
      <c r="S138" s="1">
        <f t="shared" si="152"/>
        <v>1489.4489999999998</v>
      </c>
      <c r="T138" s="1">
        <f t="shared" si="169"/>
        <v>2341.9189999999999</v>
      </c>
      <c r="U138">
        <f t="shared" si="153"/>
        <v>0.12227239890324593</v>
      </c>
      <c r="V138" s="52">
        <f t="shared" si="154"/>
        <v>0.19225368184280953</v>
      </c>
      <c r="W138" s="1">
        <f t="shared" si="155"/>
        <v>899.62099999999987</v>
      </c>
      <c r="X138" s="1">
        <f t="shared" si="156"/>
        <v>877.21799999999985</v>
      </c>
      <c r="Y138">
        <f t="shared" si="157"/>
        <v>7.3852020293233941E-2</v>
      </c>
      <c r="Z138">
        <f t="shared" si="158"/>
        <v>7.2012904920616669E-2</v>
      </c>
      <c r="AA138" s="52">
        <f t="shared" si="92"/>
        <v>0.50630417274722128</v>
      </c>
      <c r="AB138">
        <v>754.31</v>
      </c>
      <c r="AD138">
        <f t="shared" si="159"/>
        <v>201.14535498635442</v>
      </c>
      <c r="AE138" t="e">
        <f>#REF!</f>
        <v>#REF!</v>
      </c>
      <c r="AF138" t="e">
        <f t="shared" si="128"/>
        <v>#REF!</v>
      </c>
      <c r="AG138">
        <f t="shared" si="160"/>
        <v>1.755751114954622E-2</v>
      </c>
      <c r="AH138">
        <f t="shared" si="161"/>
        <v>1.6512498972725172E-2</v>
      </c>
      <c r="AI138">
        <f t="shared" si="120"/>
        <v>1.6512498972725172E-2</v>
      </c>
      <c r="AJ138">
        <f t="shared" si="121"/>
        <v>0.9239681210923768</v>
      </c>
      <c r="AL138">
        <v>378287.33</v>
      </c>
      <c r="AM138">
        <v>3983322.73</v>
      </c>
      <c r="AN138">
        <v>465.18</v>
      </c>
      <c r="AO138">
        <v>383.46</v>
      </c>
      <c r="AP138" s="52">
        <v>1.2043649999999999</v>
      </c>
      <c r="AQ138" s="48">
        <f t="shared" si="118"/>
        <v>1022.0723135999999</v>
      </c>
      <c r="AR138" s="48">
        <f t="shared" si="142"/>
        <v>455.59602019544997</v>
      </c>
      <c r="AS138" s="48">
        <f t="shared" si="143"/>
        <v>4797.37447971645</v>
      </c>
      <c r="AU138">
        <v>917113.79</v>
      </c>
      <c r="AV138">
        <v>5714271</v>
      </c>
      <c r="AW138">
        <v>1081414</v>
      </c>
      <c r="AX138" s="52">
        <v>109.75</v>
      </c>
      <c r="AY138" s="48">
        <f t="shared" si="170"/>
        <v>985.34305239179957</v>
      </c>
      <c r="AZ138" s="48">
        <f t="shared" si="171"/>
        <v>835.63898861047835</v>
      </c>
      <c r="BA138" s="48">
        <f t="shared" si="172"/>
        <v>5206.6250569476088</v>
      </c>
      <c r="BC138" s="77">
        <v>277.06099999999998</v>
      </c>
      <c r="BD138" s="46">
        <v>52457</v>
      </c>
      <c r="BE138" s="46">
        <v>1984.94</v>
      </c>
      <c r="BF138" s="48">
        <f t="shared" si="93"/>
        <v>633.78358786004253</v>
      </c>
      <c r="BG138" s="52">
        <v>827.68</v>
      </c>
      <c r="BL138">
        <v>27185</v>
      </c>
      <c r="BM138">
        <v>351687</v>
      </c>
      <c r="BN138">
        <v>35551.279999999999</v>
      </c>
      <c r="BO138">
        <v>15565</v>
      </c>
      <c r="BP138" s="52">
        <v>0.55410000000000004</v>
      </c>
      <c r="BQ138" s="48">
        <f t="shared" si="174"/>
        <v>92.251001624255537</v>
      </c>
      <c r="BR138" s="48">
        <f t="shared" si="175"/>
        <v>49.061541238043667</v>
      </c>
      <c r="BS138" s="48">
        <f t="shared" si="176"/>
        <v>634.69951272333503</v>
      </c>
      <c r="BU138">
        <v>117772</v>
      </c>
      <c r="BV138">
        <v>340651</v>
      </c>
      <c r="BW138">
        <v>45046</v>
      </c>
      <c r="BX138" s="52">
        <v>1.3592</v>
      </c>
      <c r="BY138" s="48">
        <f t="shared" si="94"/>
        <v>33.141553855208947</v>
      </c>
      <c r="BZ138" s="48">
        <f t="shared" si="95"/>
        <v>86.648028251912891</v>
      </c>
      <c r="CA138" s="48">
        <f t="shared" si="96"/>
        <v>250.62610359034727</v>
      </c>
      <c r="CC138">
        <v>237.58</v>
      </c>
      <c r="CD138">
        <v>535</v>
      </c>
      <c r="CE138">
        <v>59596</v>
      </c>
      <c r="CF138">
        <v>38.299999999999997</v>
      </c>
      <c r="CG138" s="52">
        <v>0.71460000000000001</v>
      </c>
      <c r="CH138" s="48">
        <f t="shared" si="114"/>
        <v>27.36918</v>
      </c>
      <c r="CI138" s="48">
        <f t="shared" si="72"/>
        <v>0.55208566800000003</v>
      </c>
      <c r="CJ138" s="48">
        <f t="shared" si="73"/>
        <v>42.587301599999996</v>
      </c>
      <c r="CL138">
        <v>8497</v>
      </c>
      <c r="CM138">
        <v>20891.7</v>
      </c>
      <c r="CN138">
        <v>44.07</v>
      </c>
      <c r="CO138">
        <v>59.92</v>
      </c>
      <c r="CP138" s="52">
        <v>6.8616999999999999</v>
      </c>
      <c r="CQ138" s="48">
        <f t="shared" si="115"/>
        <v>6.4226066426687263</v>
      </c>
      <c r="CR138" s="48">
        <f t="shared" si="131"/>
        <v>10.233489404999998</v>
      </c>
      <c r="CS138" s="48">
        <f t="shared" si="132"/>
        <v>25.161232270500001</v>
      </c>
      <c r="CU138">
        <v>28201.17</v>
      </c>
      <c r="CV138">
        <v>96433.600000000006</v>
      </c>
      <c r="CW138">
        <v>104.6</v>
      </c>
      <c r="CX138">
        <v>103.05</v>
      </c>
      <c r="CY138" s="52">
        <v>7.5980999999999996</v>
      </c>
      <c r="CZ138" s="48">
        <f t="shared" si="144"/>
        <v>13.766599544622999</v>
      </c>
      <c r="DA138" s="48">
        <f t="shared" si="134"/>
        <v>33.964502107049995</v>
      </c>
      <c r="DB138" s="48">
        <f t="shared" si="135"/>
        <v>116.14125266400001</v>
      </c>
      <c r="DD138">
        <v>20731.55</v>
      </c>
      <c r="DE138">
        <v>100143</v>
      </c>
      <c r="DF138">
        <f t="shared" si="177"/>
        <v>11952.462395572547</v>
      </c>
      <c r="DG138">
        <f t="shared" si="177"/>
        <v>135461.69476405947</v>
      </c>
      <c r="DH138">
        <v>41.94</v>
      </c>
      <c r="DI138" s="52">
        <v>1.2767999999999999</v>
      </c>
      <c r="DJ138" s="48">
        <f t="shared" si="136"/>
        <v>32.847744360902254</v>
      </c>
      <c r="DK138" s="48">
        <f t="shared" si="137"/>
        <v>9.3612644075599523</v>
      </c>
      <c r="DL138" s="48">
        <f t="shared" si="138"/>
        <v>106.09468574879345</v>
      </c>
      <c r="DN138">
        <v>37307</v>
      </c>
      <c r="DO138">
        <v>160596.91</v>
      </c>
      <c r="DP138">
        <v>269930.40000000002</v>
      </c>
      <c r="DQ138">
        <v>488595.9</v>
      </c>
      <c r="DR138">
        <f t="shared" si="173"/>
        <v>919123.21000000008</v>
      </c>
      <c r="DV138" s="48">
        <f t="shared" si="163"/>
        <v>44.931245054999998</v>
      </c>
      <c r="DW138" s="48">
        <f t="shared" si="164"/>
        <v>1106.9598248116499</v>
      </c>
      <c r="DY138">
        <f t="shared" si="139"/>
        <v>11179.309625261036</v>
      </c>
      <c r="DZ138">
        <f t="shared" si="122"/>
        <v>7241.4977996729413</v>
      </c>
      <c r="EA138" s="52">
        <f t="shared" si="165"/>
        <v>6313.5848817592587</v>
      </c>
      <c r="EB138" s="77">
        <f t="shared" si="146"/>
        <v>11456.370625261034</v>
      </c>
      <c r="EC138">
        <f t="shared" si="123"/>
        <v>0.94048062006510202</v>
      </c>
      <c r="EE138">
        <f t="shared" si="119"/>
        <v>2107.1964508505794</v>
      </c>
      <c r="EG138" s="87">
        <f t="shared" si="117"/>
        <v>2846.9976398795006</v>
      </c>
      <c r="EH138" s="48">
        <f t="shared" si="140"/>
        <v>1481.0559198834949</v>
      </c>
      <c r="EI138" s="52">
        <f t="shared" si="124"/>
        <v>1016.831888823435</v>
      </c>
      <c r="EJ138" s="1">
        <f t="shared" si="125"/>
        <v>4328.0535597629951</v>
      </c>
      <c r="EK138" s="52">
        <f t="shared" si="126"/>
        <v>0.35530017565821626</v>
      </c>
      <c r="EL138">
        <f t="shared" si="127"/>
        <v>0.38060941866063241</v>
      </c>
      <c r="EN138">
        <v>12181.4</v>
      </c>
      <c r="EO138">
        <v>637460.57999999996</v>
      </c>
      <c r="EP138">
        <f t="shared" si="145"/>
        <v>637.46057999999994</v>
      </c>
      <c r="EQ138">
        <f t="shared" si="141"/>
        <v>7878.9583796729412</v>
      </c>
    </row>
    <row r="139" spans="1:147" x14ac:dyDescent="0.25">
      <c r="A139" t="s">
        <v>427</v>
      </c>
      <c r="B139">
        <v>341.7</v>
      </c>
      <c r="C139">
        <v>1499.528</v>
      </c>
      <c r="D139">
        <v>267.92099999999999</v>
      </c>
      <c r="E139">
        <f t="shared" si="166"/>
        <v>0.40654192519246052</v>
      </c>
      <c r="F139" s="1">
        <f t="shared" si="167"/>
        <v>609.62099999999998</v>
      </c>
      <c r="G139" s="1">
        <f t="shared" si="168"/>
        <v>1499.528</v>
      </c>
      <c r="H139">
        <f t="shared" si="148"/>
        <v>0.40785154073056162</v>
      </c>
      <c r="I139" s="52">
        <f t="shared" si="149"/>
        <v>0.62369679127614419</v>
      </c>
      <c r="J139">
        <v>987.49</v>
      </c>
      <c r="K139">
        <v>2845.7950000000001</v>
      </c>
      <c r="L139">
        <v>45.01</v>
      </c>
      <c r="M139">
        <v>24.664000000000001</v>
      </c>
      <c r="N139" s="52">
        <v>696.35299999999995</v>
      </c>
      <c r="O139">
        <v>258.80399999999997</v>
      </c>
      <c r="P139" s="52">
        <v>441.53699999999998</v>
      </c>
      <c r="Q139">
        <f t="shared" si="150"/>
        <v>728.68600000000004</v>
      </c>
      <c r="R139">
        <f t="shared" si="151"/>
        <v>2404.2580000000003</v>
      </c>
      <c r="S139" s="1">
        <f t="shared" si="152"/>
        <v>1494.713</v>
      </c>
      <c r="T139" s="1">
        <f t="shared" si="169"/>
        <v>2404.2580000000003</v>
      </c>
      <c r="U139">
        <f t="shared" si="153"/>
        <v>0.12085618182847255</v>
      </c>
      <c r="V139" s="52">
        <f t="shared" si="154"/>
        <v>0.19439815001980967</v>
      </c>
      <c r="W139" s="1">
        <f t="shared" si="155"/>
        <v>885.09199999999998</v>
      </c>
      <c r="X139" s="1">
        <f t="shared" si="156"/>
        <v>904.73000000000025</v>
      </c>
      <c r="Y139">
        <f t="shared" si="157"/>
        <v>7.156480186291711E-2</v>
      </c>
      <c r="Z139">
        <f t="shared" si="158"/>
        <v>7.3152647622435882E-2</v>
      </c>
      <c r="AA139" s="52">
        <f t="shared" si="92"/>
        <v>0.49451397960244087</v>
      </c>
      <c r="AB139">
        <v>800.86099999999999</v>
      </c>
      <c r="AD139">
        <f t="shared" si="159"/>
        <v>213.55870946921931</v>
      </c>
      <c r="AE139" t="e">
        <f>#REF!</f>
        <v>#REF!</v>
      </c>
      <c r="AF139" t="e">
        <f t="shared" si="128"/>
        <v>#REF!</v>
      </c>
      <c r="AG139">
        <f t="shared" si="160"/>
        <v>1.8111809752880161E-2</v>
      </c>
      <c r="AH139">
        <f t="shared" si="161"/>
        <v>1.7267455506619605E-2</v>
      </c>
      <c r="AI139">
        <f t="shared" si="120"/>
        <v>1.7267455506619605E-2</v>
      </c>
      <c r="AJ139">
        <f t="shared" si="121"/>
        <v>0.93611355623207282</v>
      </c>
      <c r="AL139">
        <v>379911.51</v>
      </c>
      <c r="AM139">
        <v>4036730.14</v>
      </c>
      <c r="AN139">
        <v>486.24</v>
      </c>
      <c r="AO139">
        <v>387</v>
      </c>
      <c r="AP139" s="52">
        <v>1.2219880000000001</v>
      </c>
      <c r="AQ139" s="48">
        <f t="shared" si="118"/>
        <v>1067.08880112</v>
      </c>
      <c r="AR139" s="48">
        <f t="shared" si="142"/>
        <v>464.24730628188007</v>
      </c>
      <c r="AS139" s="48">
        <f t="shared" si="143"/>
        <v>4932.8357903183205</v>
      </c>
      <c r="AU139">
        <v>901397.95</v>
      </c>
      <c r="AV139">
        <v>5866629</v>
      </c>
      <c r="AW139">
        <v>1085367</v>
      </c>
      <c r="AX139" s="52">
        <v>109.91</v>
      </c>
      <c r="AY139" s="48">
        <f t="shared" si="170"/>
        <v>987.50523155308895</v>
      </c>
      <c r="AZ139" s="48">
        <f t="shared" si="171"/>
        <v>820.12369211172768</v>
      </c>
      <c r="BA139" s="48">
        <f t="shared" si="172"/>
        <v>5337.6662724046946</v>
      </c>
      <c r="BC139" s="77">
        <v>295.99900000000002</v>
      </c>
      <c r="BD139" s="46">
        <v>53456.79</v>
      </c>
      <c r="BE139" s="46">
        <v>2040.74</v>
      </c>
      <c r="BF139" s="48">
        <f t="shared" si="93"/>
        <v>645.87081807966956</v>
      </c>
      <c r="BG139" s="52">
        <v>827.67</v>
      </c>
      <c r="BL139">
        <v>18154</v>
      </c>
      <c r="BM139">
        <v>369321</v>
      </c>
      <c r="BN139">
        <v>36062.620000000003</v>
      </c>
      <c r="BO139">
        <v>17365</v>
      </c>
      <c r="BP139" s="52">
        <v>0.54990000000000006</v>
      </c>
      <c r="BQ139" s="48">
        <f t="shared" si="174"/>
        <v>97.158792507728677</v>
      </c>
      <c r="BR139" s="48">
        <f t="shared" si="175"/>
        <v>33.013275140934709</v>
      </c>
      <c r="BS139" s="48">
        <f t="shared" si="176"/>
        <v>671.61483906164756</v>
      </c>
      <c r="BU139">
        <v>116893</v>
      </c>
      <c r="BV139">
        <v>336366</v>
      </c>
      <c r="BW139">
        <v>45450</v>
      </c>
      <c r="BX139" s="52">
        <v>1.3070999999999999</v>
      </c>
      <c r="BY139" s="48">
        <f t="shared" si="94"/>
        <v>34.771631856782193</v>
      </c>
      <c r="BZ139" s="48">
        <f t="shared" si="95"/>
        <v>89.429270905056995</v>
      </c>
      <c r="CA139" s="48">
        <f t="shared" si="96"/>
        <v>257.33761762680746</v>
      </c>
      <c r="CC139">
        <v>225.33</v>
      </c>
      <c r="CD139">
        <v>547</v>
      </c>
      <c r="CE139">
        <v>57261</v>
      </c>
      <c r="CF139">
        <v>38.75</v>
      </c>
      <c r="CG139" s="52">
        <v>0.70940000000000003</v>
      </c>
      <c r="CH139" s="48">
        <f t="shared" si="114"/>
        <v>27.489250000000002</v>
      </c>
      <c r="CI139" s="48">
        <f t="shared" ref="CI139:CI188" si="178">(CC139+CD139)*CG139/1000</f>
        <v>0.54789090200000012</v>
      </c>
      <c r="CJ139" s="48">
        <f t="shared" ref="CJ139:CJ188" si="179">CE139*CG139/1000</f>
        <v>40.620953399999998</v>
      </c>
      <c r="CL139">
        <v>7917.8</v>
      </c>
      <c r="CM139">
        <v>21568.799999999999</v>
      </c>
      <c r="CN139">
        <v>44.84</v>
      </c>
      <c r="CO139">
        <v>72.58</v>
      </c>
      <c r="CP139" s="52">
        <v>6.8655999999999997</v>
      </c>
      <c r="CQ139" s="48">
        <f t="shared" si="115"/>
        <v>6.5311116289909119</v>
      </c>
      <c r="CR139" s="48">
        <f t="shared" si="131"/>
        <v>9.6754565864000011</v>
      </c>
      <c r="CS139" s="48">
        <f t="shared" si="132"/>
        <v>26.3568147744</v>
      </c>
      <c r="CU139">
        <v>27769.85</v>
      </c>
      <c r="CV139">
        <v>96957.7</v>
      </c>
      <c r="CW139">
        <v>104.5</v>
      </c>
      <c r="CX139">
        <v>102.75</v>
      </c>
      <c r="CY139" s="52">
        <v>7.5014000000000003</v>
      </c>
      <c r="CZ139" s="48">
        <f t="shared" si="144"/>
        <v>13.930732929853093</v>
      </c>
      <c r="DA139" s="48">
        <f t="shared" si="134"/>
        <v>33.934423461799994</v>
      </c>
      <c r="DB139" s="48">
        <f t="shared" si="135"/>
        <v>118.48114590760001</v>
      </c>
      <c r="DD139">
        <v>22267.73</v>
      </c>
      <c r="DE139">
        <v>102389</v>
      </c>
      <c r="DF139">
        <f t="shared" si="177"/>
        <v>12838.123799704446</v>
      </c>
      <c r="DG139">
        <f t="shared" si="177"/>
        <v>138499.81990950226</v>
      </c>
      <c r="DH139">
        <v>41.71</v>
      </c>
      <c r="DI139" s="52">
        <v>1.2565999999999999</v>
      </c>
      <c r="DJ139" s="48">
        <f t="shared" si="136"/>
        <v>33.192742320547509</v>
      </c>
      <c r="DK139" s="48">
        <f t="shared" si="137"/>
        <v>10.216555626057971</v>
      </c>
      <c r="DL139" s="48">
        <f t="shared" si="138"/>
        <v>110.21790538715761</v>
      </c>
      <c r="DN139">
        <v>37494.400000000001</v>
      </c>
      <c r="DO139">
        <v>168783.95</v>
      </c>
      <c r="DP139">
        <v>276877</v>
      </c>
      <c r="DQ139">
        <v>494380.79999999999</v>
      </c>
      <c r="DR139">
        <f t="shared" si="173"/>
        <v>940041.75</v>
      </c>
      <c r="DV139" s="48">
        <f t="shared" si="163"/>
        <v>45.817706867200002</v>
      </c>
      <c r="DW139" s="48">
        <f t="shared" si="164"/>
        <v>1148.719737999</v>
      </c>
      <c r="DY139">
        <f t="shared" si="139"/>
        <v>11495.131338880628</v>
      </c>
      <c r="DZ139">
        <f t="shared" si="122"/>
        <v>7455.9594204921495</v>
      </c>
      <c r="EA139" s="52">
        <f t="shared" si="165"/>
        <v>6486.3860104036949</v>
      </c>
      <c r="EB139" s="77">
        <f t="shared" si="146"/>
        <v>11791.130338880628</v>
      </c>
      <c r="EC139">
        <f t="shared" si="123"/>
        <v>0.9533810117386925</v>
      </c>
      <c r="EE139">
        <f t="shared" si="119"/>
        <v>2156.5787684794095</v>
      </c>
      <c r="EG139" s="87">
        <f t="shared" si="117"/>
        <v>2913.5391119966607</v>
      </c>
      <c r="EH139" s="48">
        <f t="shared" si="140"/>
        <v>1461.1878710158574</v>
      </c>
      <c r="EI139" s="52">
        <f t="shared" si="124"/>
        <v>988.93183592691946</v>
      </c>
      <c r="EJ139" s="1">
        <f t="shared" si="125"/>
        <v>4374.7269830125178</v>
      </c>
      <c r="EK139" s="52">
        <f t="shared" si="126"/>
        <v>0.35372195177862636</v>
      </c>
      <c r="EL139">
        <f t="shared" si="127"/>
        <v>0.37502641749741283</v>
      </c>
      <c r="EN139">
        <v>12367.7</v>
      </c>
      <c r="EO139">
        <v>668091.53</v>
      </c>
      <c r="EP139">
        <f t="shared" si="145"/>
        <v>668.09153000000003</v>
      </c>
      <c r="EQ139">
        <f t="shared" si="141"/>
        <v>8124.0509504921492</v>
      </c>
    </row>
    <row r="140" spans="1:147" x14ac:dyDescent="0.25">
      <c r="A140" t="s">
        <v>428</v>
      </c>
      <c r="B140">
        <v>324.08999999999997</v>
      </c>
      <c r="C140">
        <v>1489.885</v>
      </c>
      <c r="D140">
        <v>271.95299999999997</v>
      </c>
      <c r="E140">
        <f t="shared" si="166"/>
        <v>0.40005973615413265</v>
      </c>
      <c r="F140" s="1">
        <f t="shared" si="167"/>
        <v>596.04299999999989</v>
      </c>
      <c r="G140" s="1">
        <f t="shared" si="168"/>
        <v>1489.885</v>
      </c>
      <c r="H140">
        <f t="shared" si="148"/>
        <v>0.39479007426286872</v>
      </c>
      <c r="I140" s="52">
        <f t="shared" si="149"/>
        <v>0.60814412740500789</v>
      </c>
      <c r="J140">
        <v>999.2</v>
      </c>
      <c r="K140">
        <v>2904.7370000000001</v>
      </c>
      <c r="L140">
        <v>36.15</v>
      </c>
      <c r="M140">
        <v>24.042999999999999</v>
      </c>
      <c r="N140" s="52">
        <v>713.34900000000005</v>
      </c>
      <c r="O140">
        <v>262.97000000000003</v>
      </c>
      <c r="P140" s="52">
        <v>454.84899999999999</v>
      </c>
      <c r="Q140">
        <f t="shared" si="150"/>
        <v>736.23</v>
      </c>
      <c r="R140">
        <f t="shared" si="151"/>
        <v>2449.8879999999999</v>
      </c>
      <c r="S140" s="1">
        <f t="shared" si="152"/>
        <v>1509.7720000000002</v>
      </c>
      <c r="T140" s="1">
        <f t="shared" si="169"/>
        <v>2449.8879999999999</v>
      </c>
      <c r="U140">
        <f t="shared" si="153"/>
        <v>0.12018372578051616</v>
      </c>
      <c r="V140" s="52">
        <f t="shared" si="154"/>
        <v>0.19502061740777887</v>
      </c>
      <c r="W140" s="1">
        <f t="shared" si="155"/>
        <v>913.72900000000027</v>
      </c>
      <c r="X140" s="1">
        <f t="shared" si="156"/>
        <v>960.00299999999993</v>
      </c>
      <c r="Y140">
        <f t="shared" si="157"/>
        <v>7.273638375443793E-2</v>
      </c>
      <c r="Z140">
        <f t="shared" si="158"/>
        <v>7.6419974208339292E-2</v>
      </c>
      <c r="AA140" s="52">
        <f t="shared" si="92"/>
        <v>0.48765191606910707</v>
      </c>
      <c r="AB140">
        <v>808.56799999999998</v>
      </c>
      <c r="AD140">
        <f t="shared" si="159"/>
        <v>215.61386882131569</v>
      </c>
      <c r="AE140" t="e">
        <f>#REF!</f>
        <v>#REF!</v>
      </c>
      <c r="AF140" t="e">
        <f t="shared" si="128"/>
        <v>#REF!</v>
      </c>
      <c r="AG140">
        <f t="shared" si="160"/>
        <v>1.7118469946459901E-2</v>
      </c>
      <c r="AH140">
        <f t="shared" si="161"/>
        <v>1.7163702919975456E-2</v>
      </c>
      <c r="AI140">
        <f t="shared" si="120"/>
        <v>1.7163702919975456E-2</v>
      </c>
      <c r="AJ140">
        <f t="shared" si="121"/>
        <v>0.98547864617179659</v>
      </c>
      <c r="AL140">
        <v>379194.08</v>
      </c>
      <c r="AM140">
        <v>4065729.54</v>
      </c>
      <c r="AN140">
        <v>500.54</v>
      </c>
      <c r="AO140">
        <v>360.7</v>
      </c>
      <c r="AP140" s="52">
        <v>1.2962880000000001</v>
      </c>
      <c r="AQ140" s="48">
        <f t="shared" si="118"/>
        <v>1116.4150771200002</v>
      </c>
      <c r="AR140" s="48">
        <f t="shared" si="142"/>
        <v>491.54473557504002</v>
      </c>
      <c r="AS140" s="48">
        <f t="shared" si="143"/>
        <v>5270.3564139475211</v>
      </c>
      <c r="AU140">
        <v>923589.85</v>
      </c>
      <c r="AV140">
        <v>6060357</v>
      </c>
      <c r="AW140">
        <v>1097679</v>
      </c>
      <c r="AX140" s="52">
        <v>105.89</v>
      </c>
      <c r="AY140" s="48">
        <f t="shared" si="170"/>
        <v>1036.6219661913306</v>
      </c>
      <c r="AZ140" s="48">
        <f t="shared" si="171"/>
        <v>872.21630937765599</v>
      </c>
      <c r="BA140" s="48">
        <f t="shared" si="172"/>
        <v>5723.2571536500136</v>
      </c>
      <c r="BC140" s="77">
        <v>300.315</v>
      </c>
      <c r="BD140" s="46">
        <v>55369.95</v>
      </c>
      <c r="BE140" s="46">
        <v>2072.37</v>
      </c>
      <c r="BF140" s="48">
        <f t="shared" si="93"/>
        <v>669.001993596327</v>
      </c>
      <c r="BG140" s="52">
        <v>827.65</v>
      </c>
      <c r="BL140">
        <v>28952</v>
      </c>
      <c r="BM140">
        <v>383549</v>
      </c>
      <c r="BN140">
        <v>36484.49</v>
      </c>
      <c r="BO140">
        <v>17472</v>
      </c>
      <c r="BP140" s="52">
        <v>0.53669999999999995</v>
      </c>
      <c r="BQ140" s="48">
        <f t="shared" si="174"/>
        <v>100.53379914291038</v>
      </c>
      <c r="BR140" s="48">
        <f t="shared" si="175"/>
        <v>53.944475498416253</v>
      </c>
      <c r="BS140" s="48">
        <f t="shared" si="176"/>
        <v>714.64318986398371</v>
      </c>
      <c r="BU140">
        <v>119670</v>
      </c>
      <c r="BV140">
        <v>328871</v>
      </c>
      <c r="BW140">
        <v>45934</v>
      </c>
      <c r="BX140" s="52">
        <v>1.2202</v>
      </c>
      <c r="BY140" s="48">
        <f t="shared" si="94"/>
        <v>37.644648418292086</v>
      </c>
      <c r="BZ140" s="48">
        <f t="shared" si="95"/>
        <v>98.074086215374521</v>
      </c>
      <c r="CA140" s="48">
        <f t="shared" si="96"/>
        <v>269.52220947385678</v>
      </c>
      <c r="CC140">
        <v>169.75</v>
      </c>
      <c r="CD140">
        <v>597</v>
      </c>
      <c r="CE140">
        <v>58066</v>
      </c>
      <c r="CF140">
        <v>38.090000000000003</v>
      </c>
      <c r="CG140" s="52">
        <v>0.75660000000000005</v>
      </c>
      <c r="CH140" s="48">
        <f t="shared" si="114"/>
        <v>28.818894000000004</v>
      </c>
      <c r="CI140" s="48">
        <f t="shared" si="178"/>
        <v>0.58012305000000008</v>
      </c>
      <c r="CJ140" s="48">
        <f t="shared" si="179"/>
        <v>43.932735600000001</v>
      </c>
      <c r="CL140">
        <v>7469.3</v>
      </c>
      <c r="CM140">
        <v>18367.3</v>
      </c>
      <c r="CN140">
        <v>44.24</v>
      </c>
      <c r="CO140">
        <v>84.66</v>
      </c>
      <c r="CP140" s="52">
        <v>6.3316999999999997</v>
      </c>
      <c r="CQ140" s="48">
        <f t="shared" si="115"/>
        <v>6.9870650852061855</v>
      </c>
      <c r="CR140" s="48">
        <f t="shared" si="131"/>
        <v>9.6823639584000016</v>
      </c>
      <c r="CS140" s="48">
        <f t="shared" si="132"/>
        <v>23.809310582400002</v>
      </c>
      <c r="CU140">
        <v>22389.21</v>
      </c>
      <c r="CV140">
        <v>103931.6</v>
      </c>
      <c r="CW140">
        <v>104.08</v>
      </c>
      <c r="CX140">
        <v>109.51</v>
      </c>
      <c r="CY140" s="52">
        <v>6.9710000000000001</v>
      </c>
      <c r="CZ140" s="48">
        <f t="shared" si="144"/>
        <v>14.93042605078181</v>
      </c>
      <c r="DA140" s="48">
        <f t="shared" si="134"/>
        <v>29.022864252480002</v>
      </c>
      <c r="DB140" s="48">
        <f t="shared" si="135"/>
        <v>134.72528590080003</v>
      </c>
      <c r="DD140">
        <v>20862.57</v>
      </c>
      <c r="DE140">
        <v>100555</v>
      </c>
      <c r="DF140">
        <f>ET109</f>
        <v>12028</v>
      </c>
      <c r="DG140">
        <f>EU109</f>
        <v>136019</v>
      </c>
      <c r="DH140">
        <v>41.66</v>
      </c>
      <c r="DI140" s="52">
        <v>1.1845000000000001</v>
      </c>
      <c r="DJ140" s="48">
        <f t="shared" si="136"/>
        <v>35.170958210215275</v>
      </c>
      <c r="DK140" s="48">
        <f t="shared" si="137"/>
        <v>10.154495567750104</v>
      </c>
      <c r="DL140" s="48">
        <f t="shared" si="138"/>
        <v>114.83241874208525</v>
      </c>
      <c r="DN140">
        <v>35722.199999999997</v>
      </c>
      <c r="DO140">
        <v>166794.25</v>
      </c>
      <c r="DP140">
        <v>279796.09999999998</v>
      </c>
      <c r="DQ140">
        <v>495546.6</v>
      </c>
      <c r="DR140">
        <f t="shared" si="173"/>
        <v>942136.95</v>
      </c>
      <c r="DV140" s="48">
        <f t="shared" si="163"/>
        <v>46.306259193600006</v>
      </c>
      <c r="DW140" s="48">
        <f t="shared" si="164"/>
        <v>1221.2808226416003</v>
      </c>
      <c r="DY140">
        <f t="shared" si="139"/>
        <v>12295.078717760662</v>
      </c>
      <c r="DZ140">
        <f t="shared" si="122"/>
        <v>7972.6361112294544</v>
      </c>
      <c r="EA140" s="52">
        <f t="shared" si="165"/>
        <v>6944.5379762916136</v>
      </c>
      <c r="EB140" s="77">
        <f t="shared" si="146"/>
        <v>12595.39371776066</v>
      </c>
      <c r="EC140">
        <f t="shared" si="123"/>
        <v>1.0026423490917722</v>
      </c>
      <c r="EE140">
        <f t="shared" si="119"/>
        <v>2261.6586090250444</v>
      </c>
      <c r="EG140" s="87">
        <f t="shared" si="117"/>
        <v>3046.1248278150633</v>
      </c>
      <c r="EH140" s="48">
        <f t="shared" si="140"/>
        <v>1565.219453495117</v>
      </c>
      <c r="EI140" s="52">
        <f t="shared" si="124"/>
        <v>1071.1212533350467</v>
      </c>
      <c r="EJ140" s="1">
        <f t="shared" si="125"/>
        <v>4611.3442813101801</v>
      </c>
      <c r="EK140" s="52">
        <f t="shared" si="126"/>
        <v>0.36708094770901434</v>
      </c>
      <c r="EL140">
        <f t="shared" si="127"/>
        <v>0.36970424126176421</v>
      </c>
      <c r="EN140">
        <v>12562.2</v>
      </c>
      <c r="EO140">
        <v>734908.99</v>
      </c>
      <c r="EP140">
        <f t="shared" si="145"/>
        <v>734.90899000000002</v>
      </c>
      <c r="EQ140">
        <f t="shared" si="141"/>
        <v>8707.5451012294543</v>
      </c>
    </row>
    <row r="141" spans="1:147" x14ac:dyDescent="0.25">
      <c r="A141" t="s">
        <v>429</v>
      </c>
      <c r="B141">
        <v>300.56</v>
      </c>
      <c r="C141">
        <v>1593.1849999999999</v>
      </c>
      <c r="D141">
        <v>270.24400000000003</v>
      </c>
      <c r="E141">
        <f t="shared" si="166"/>
        <v>0.35827854266767517</v>
      </c>
      <c r="F141" s="1">
        <f t="shared" si="167"/>
        <v>570.80400000000009</v>
      </c>
      <c r="G141" s="1">
        <f t="shared" si="168"/>
        <v>1593.1849999999999</v>
      </c>
      <c r="H141">
        <f t="shared" si="148"/>
        <v>0.37744647478836568</v>
      </c>
      <c r="I141" s="52">
        <f t="shared" si="149"/>
        <v>0.62758509034127519</v>
      </c>
      <c r="J141">
        <v>992.9</v>
      </c>
      <c r="K141">
        <v>2992.9169999999999</v>
      </c>
      <c r="L141">
        <v>44.89</v>
      </c>
      <c r="M141">
        <v>24.984000000000002</v>
      </c>
      <c r="N141" s="52">
        <v>712.50900000000001</v>
      </c>
      <c r="O141">
        <v>263.005</v>
      </c>
      <c r="P141" s="52">
        <v>454.32100000000003</v>
      </c>
      <c r="Q141">
        <f t="shared" si="150"/>
        <v>729.89499999999998</v>
      </c>
      <c r="R141">
        <f t="shared" si="151"/>
        <v>2538.596</v>
      </c>
      <c r="S141" s="1">
        <f t="shared" si="152"/>
        <v>1512.278</v>
      </c>
      <c r="T141" s="1">
        <f t="shared" si="169"/>
        <v>2538.596</v>
      </c>
      <c r="U141">
        <f t="shared" si="153"/>
        <v>0.11802040004058156</v>
      </c>
      <c r="V141" s="52">
        <f t="shared" si="154"/>
        <v>0.19811576671843417</v>
      </c>
      <c r="W141" s="1">
        <f t="shared" si="155"/>
        <v>941.47399999999993</v>
      </c>
      <c r="X141" s="1">
        <f t="shared" si="156"/>
        <v>945.41100000000006</v>
      </c>
      <c r="Y141">
        <f t="shared" si="157"/>
        <v>7.3474016092151359E-2</v>
      </c>
      <c r="Z141">
        <f t="shared" si="158"/>
        <v>7.378126536441465E-2</v>
      </c>
      <c r="AA141" s="52">
        <f t="shared" si="92"/>
        <v>0.49895674617160024</v>
      </c>
      <c r="AB141">
        <v>824.87900000000002</v>
      </c>
      <c r="AD141">
        <f t="shared" si="159"/>
        <v>219.96338279459249</v>
      </c>
      <c r="AE141" t="e">
        <f>#REF!</f>
        <v>#REF!</v>
      </c>
      <c r="AF141" t="e">
        <f t="shared" si="128"/>
        <v>#REF!</v>
      </c>
      <c r="AG141">
        <f t="shared" si="160"/>
        <v>1.6844653288130843E-2</v>
      </c>
      <c r="AH141">
        <f t="shared" si="161"/>
        <v>1.7166266011736851E-2</v>
      </c>
      <c r="AI141">
        <f t="shared" si="120"/>
        <v>1.7166266011736851E-2</v>
      </c>
      <c r="AJ141">
        <f t="shared" si="121"/>
        <v>1.0019266009119547</v>
      </c>
      <c r="AL141">
        <v>361194.13</v>
      </c>
      <c r="AM141">
        <v>4149380.13</v>
      </c>
      <c r="AN141">
        <v>526.99</v>
      </c>
      <c r="AO141">
        <v>418.14</v>
      </c>
      <c r="AP141" s="52">
        <v>1.31114</v>
      </c>
      <c r="AQ141" s="48">
        <f t="shared" si="118"/>
        <v>1239.1977482</v>
      </c>
      <c r="AR141" s="48">
        <f t="shared" si="142"/>
        <v>473.57607160819998</v>
      </c>
      <c r="AS141" s="48">
        <f t="shared" si="143"/>
        <v>5440.4182636482001</v>
      </c>
      <c r="AU141">
        <v>937805.94</v>
      </c>
      <c r="AV141">
        <v>6263633</v>
      </c>
      <c r="AW141">
        <v>1107370</v>
      </c>
      <c r="AX141" s="52">
        <v>104.71</v>
      </c>
      <c r="AY141" s="48">
        <f t="shared" si="170"/>
        <v>1057.5589723999619</v>
      </c>
      <c r="AZ141" s="48">
        <f t="shared" si="171"/>
        <v>895.62213733167789</v>
      </c>
      <c r="BA141" s="48">
        <f t="shared" si="172"/>
        <v>5981.8861617801549</v>
      </c>
      <c r="BC141" s="77">
        <v>299.80799999999999</v>
      </c>
      <c r="BD141" s="46">
        <v>57433.02</v>
      </c>
      <c r="BE141" s="46">
        <v>2125.25</v>
      </c>
      <c r="BF141" s="48">
        <f t="shared" si="93"/>
        <v>693.92883465232876</v>
      </c>
      <c r="BG141" s="52">
        <v>827.65</v>
      </c>
      <c r="BL141">
        <v>24311</v>
      </c>
      <c r="BM141">
        <v>392772</v>
      </c>
      <c r="BN141">
        <v>37795.82</v>
      </c>
      <c r="BO141">
        <v>19752</v>
      </c>
      <c r="BP141" s="52">
        <v>0.52900000000000003</v>
      </c>
      <c r="BQ141" s="48">
        <f t="shared" si="174"/>
        <v>108.78604914933837</v>
      </c>
      <c r="BR141" s="48">
        <f t="shared" si="175"/>
        <v>45.95652173913043</v>
      </c>
      <c r="BS141" s="48">
        <f t="shared" si="176"/>
        <v>742.48015122873346</v>
      </c>
      <c r="BU141">
        <v>132092</v>
      </c>
      <c r="BV141">
        <v>329390</v>
      </c>
      <c r="BW141">
        <v>46587</v>
      </c>
      <c r="BX141" s="52">
        <v>1.2264999999999999</v>
      </c>
      <c r="BY141" s="48">
        <f t="shared" si="94"/>
        <v>37.983693436608235</v>
      </c>
      <c r="BZ141" s="48">
        <f t="shared" si="95"/>
        <v>107.69832857725235</v>
      </c>
      <c r="CA141" s="48">
        <f t="shared" si="96"/>
        <v>268.56094578067672</v>
      </c>
      <c r="CC141">
        <v>181.58</v>
      </c>
      <c r="CD141">
        <v>566</v>
      </c>
      <c r="CE141">
        <v>57480</v>
      </c>
      <c r="CF141">
        <v>39.5</v>
      </c>
      <c r="CG141" s="52">
        <v>0.77710000000000001</v>
      </c>
      <c r="CH141" s="48">
        <f t="shared" si="114"/>
        <v>30.695450000000001</v>
      </c>
      <c r="CI141" s="48">
        <f t="shared" si="178"/>
        <v>0.58094441800000007</v>
      </c>
      <c r="CJ141" s="48">
        <f t="shared" si="179"/>
        <v>44.667707999999998</v>
      </c>
      <c r="CL141">
        <v>6203.9</v>
      </c>
      <c r="CM141">
        <v>19233.099999999999</v>
      </c>
      <c r="CN141">
        <v>46</v>
      </c>
      <c r="CO141">
        <v>79.05</v>
      </c>
      <c r="CP141" s="52">
        <v>6.2839</v>
      </c>
      <c r="CQ141" s="48">
        <f t="shared" si="115"/>
        <v>7.3202947214309582</v>
      </c>
      <c r="CR141" s="48">
        <f t="shared" si="131"/>
        <v>8.1341814459999995</v>
      </c>
      <c r="CS141" s="48">
        <f t="shared" si="132"/>
        <v>25.217286733999998</v>
      </c>
      <c r="CU141">
        <v>21903.71</v>
      </c>
      <c r="CV141">
        <v>105866.3</v>
      </c>
      <c r="CW141">
        <v>106.83</v>
      </c>
      <c r="CX141">
        <v>104.91</v>
      </c>
      <c r="CY141" s="52">
        <v>6.9124999999999996</v>
      </c>
      <c r="CZ141" s="48">
        <f t="shared" si="144"/>
        <v>15.454611211573237</v>
      </c>
      <c r="DA141" s="48">
        <f t="shared" si="134"/>
        <v>28.718830329399999</v>
      </c>
      <c r="DB141" s="48">
        <f t="shared" si="135"/>
        <v>138.80554058199999</v>
      </c>
      <c r="DD141">
        <v>20963.64</v>
      </c>
      <c r="DE141">
        <v>100012</v>
      </c>
      <c r="DF141">
        <f t="shared" ref="DF141:DG143" si="180">DF142*DD141/DD142</f>
        <v>11936.127398514067</v>
      </c>
      <c r="DG141">
        <f t="shared" si="180"/>
        <v>137523.93163714182</v>
      </c>
      <c r="DH141">
        <v>41.32</v>
      </c>
      <c r="DI141" s="52">
        <v>1.1803999999999999</v>
      </c>
      <c r="DJ141" s="48">
        <f t="shared" si="136"/>
        <v>35.00508302270417</v>
      </c>
      <c r="DK141" s="48">
        <f t="shared" si="137"/>
        <v>10.111934427748277</v>
      </c>
      <c r="DL141" s="48">
        <f t="shared" si="138"/>
        <v>116.50621114634178</v>
      </c>
      <c r="DN141">
        <v>37488.5</v>
      </c>
      <c r="DO141">
        <v>164726.57999999999</v>
      </c>
      <c r="DP141">
        <v>290175.2</v>
      </c>
      <c r="DQ141">
        <v>506670</v>
      </c>
      <c r="DR141">
        <f t="shared" si="173"/>
        <v>961571.77999999991</v>
      </c>
      <c r="DV141" s="48">
        <f t="shared" si="163"/>
        <v>49.152671890000001</v>
      </c>
      <c r="DW141" s="48">
        <f t="shared" si="164"/>
        <v>1260.7552236291999</v>
      </c>
      <c r="DY141">
        <f t="shared" si="139"/>
        <v>12758.542268900106</v>
      </c>
      <c r="DZ141">
        <f t="shared" si="122"/>
        <v>8298.3501904187651</v>
      </c>
      <c r="EA141" s="52">
        <f t="shared" si="165"/>
        <v>7242.6413854093553</v>
      </c>
      <c r="EB141" s="77">
        <f t="shared" si="146"/>
        <v>13058.350268900107</v>
      </c>
      <c r="EC141">
        <f t="shared" si="123"/>
        <v>1.0190928669236916</v>
      </c>
      <c r="EE141">
        <f t="shared" si="119"/>
        <v>2407.7612417807054</v>
      </c>
      <c r="EG141" s="87">
        <f t="shared" si="117"/>
        <v>3225.9307367939455</v>
      </c>
      <c r="EH141" s="48">
        <f t="shared" si="140"/>
        <v>1570.3989498774088</v>
      </c>
      <c r="EI141" s="52">
        <f t="shared" si="124"/>
        <v>1099.0106039560608</v>
      </c>
      <c r="EJ141" s="1">
        <f t="shared" si="125"/>
        <v>4796.3296866713545</v>
      </c>
      <c r="EK141" s="52">
        <f t="shared" si="126"/>
        <v>0.37431262528944442</v>
      </c>
      <c r="EL141">
        <f t="shared" si="127"/>
        <v>0.3663188592982356</v>
      </c>
      <c r="EN141">
        <v>12813.7</v>
      </c>
      <c r="EO141">
        <v>741919.15</v>
      </c>
      <c r="EP141">
        <f t="shared" si="145"/>
        <v>741.91915000000006</v>
      </c>
      <c r="EQ141">
        <f t="shared" si="141"/>
        <v>9040.2693404187648</v>
      </c>
    </row>
    <row r="142" spans="1:147" x14ac:dyDescent="0.25">
      <c r="A142" t="s">
        <v>430</v>
      </c>
      <c r="B142">
        <v>291.85000000000002</v>
      </c>
      <c r="C142">
        <v>1635.0830000000001</v>
      </c>
      <c r="D142">
        <v>270.048</v>
      </c>
      <c r="E142">
        <f t="shared" si="166"/>
        <v>0.34365105624607434</v>
      </c>
      <c r="F142" s="1">
        <f t="shared" si="167"/>
        <v>561.89800000000002</v>
      </c>
      <c r="G142" s="1">
        <f t="shared" si="168"/>
        <v>1635.0830000000001</v>
      </c>
      <c r="H142">
        <f t="shared" si="148"/>
        <v>0.37905074400525646</v>
      </c>
      <c r="I142" s="52">
        <f t="shared" si="149"/>
        <v>0.62928130101826785</v>
      </c>
      <c r="J142">
        <v>958.8</v>
      </c>
      <c r="K142">
        <v>3058.0410000000002</v>
      </c>
      <c r="L142">
        <v>46.09</v>
      </c>
      <c r="M142">
        <v>23.108000000000001</v>
      </c>
      <c r="N142" s="52">
        <v>719.399</v>
      </c>
      <c r="O142">
        <v>265.01499999999999</v>
      </c>
      <c r="P142" s="52">
        <v>459.70699999999999</v>
      </c>
      <c r="Q142">
        <f t="shared" si="150"/>
        <v>693.78499999999997</v>
      </c>
      <c r="R142">
        <f t="shared" si="151"/>
        <v>2598.3340000000003</v>
      </c>
      <c r="S142" s="1">
        <f t="shared" si="152"/>
        <v>1482.3819999999998</v>
      </c>
      <c r="T142" s="1">
        <f t="shared" si="169"/>
        <v>2598.3340000000003</v>
      </c>
      <c r="U142">
        <f t="shared" si="153"/>
        <v>0.11425701975474212</v>
      </c>
      <c r="V142" s="52">
        <f t="shared" si="154"/>
        <v>0.20027084730347386</v>
      </c>
      <c r="W142" s="1">
        <f t="shared" si="155"/>
        <v>920.48399999999981</v>
      </c>
      <c r="X142" s="1">
        <f t="shared" si="156"/>
        <v>963.2510000000002</v>
      </c>
      <c r="Y142">
        <f t="shared" si="157"/>
        <v>7.0947811408883843E-2</v>
      </c>
      <c r="Z142">
        <f t="shared" si="158"/>
        <v>7.424414795631297E-2</v>
      </c>
      <c r="AA142" s="52">
        <f t="shared" si="92"/>
        <v>0.4886483502191124</v>
      </c>
      <c r="AB142">
        <v>855.17600000000004</v>
      </c>
      <c r="AD142">
        <f t="shared" si="159"/>
        <v>228.04242300355375</v>
      </c>
      <c r="AE142" t="e">
        <f>#REF!</f>
        <v>#REF!</v>
      </c>
      <c r="AF142" t="e">
        <f t="shared" si="128"/>
        <v>#REF!</v>
      </c>
      <c r="AG142">
        <f t="shared" si="160"/>
        <v>1.7659552623016928E-2</v>
      </c>
      <c r="AH142">
        <f t="shared" si="161"/>
        <v>1.7576743126964778E-2</v>
      </c>
      <c r="AI142">
        <f t="shared" si="120"/>
        <v>1.7576743126964778E-2</v>
      </c>
      <c r="AJ142">
        <f t="shared" si="121"/>
        <v>0.97773403864537656</v>
      </c>
      <c r="AL142">
        <v>358714.93</v>
      </c>
      <c r="AM142">
        <v>4219725.32</v>
      </c>
      <c r="AN142">
        <v>541.99</v>
      </c>
      <c r="AO142">
        <v>406.2</v>
      </c>
      <c r="AP142" s="52">
        <v>1.259892</v>
      </c>
      <c r="AQ142" s="48">
        <f t="shared" si="118"/>
        <v>1194.61699548</v>
      </c>
      <c r="AR142" s="48">
        <f t="shared" si="142"/>
        <v>451.94207058756001</v>
      </c>
      <c r="AS142" s="48">
        <f t="shared" si="143"/>
        <v>5316.3981728654398</v>
      </c>
      <c r="AU142">
        <v>905105.48</v>
      </c>
      <c r="AV142">
        <v>6404002</v>
      </c>
      <c r="AW142">
        <v>1106626</v>
      </c>
      <c r="AX142" s="52">
        <v>107.63</v>
      </c>
      <c r="AY142" s="48">
        <f t="shared" si="170"/>
        <v>1028.1761590634583</v>
      </c>
      <c r="AZ142" s="48">
        <f t="shared" si="171"/>
        <v>840.94163337359475</v>
      </c>
      <c r="BA142" s="48">
        <f t="shared" si="172"/>
        <v>5950.0157948527358</v>
      </c>
      <c r="BC142" s="77">
        <v>305.51499999999999</v>
      </c>
      <c r="BD142" s="46">
        <v>58285.69</v>
      </c>
      <c r="BE142" s="46">
        <v>2172.6799999999998</v>
      </c>
      <c r="BF142" s="48">
        <f t="shared" si="93"/>
        <v>704.23113634990636</v>
      </c>
      <c r="BG142" s="52">
        <v>827.65</v>
      </c>
      <c r="BL142">
        <v>27590</v>
      </c>
      <c r="BM142">
        <v>415431</v>
      </c>
      <c r="BN142">
        <v>36916.699999999997</v>
      </c>
      <c r="BO142">
        <v>22299</v>
      </c>
      <c r="BP142" s="52">
        <v>0.53910000000000002</v>
      </c>
      <c r="BQ142" s="48">
        <f t="shared" si="174"/>
        <v>109.84177332591355</v>
      </c>
      <c r="BR142" s="48">
        <f t="shared" si="175"/>
        <v>51.177889074383231</v>
      </c>
      <c r="BS142" s="48">
        <f t="shared" si="176"/>
        <v>770.60100166944903</v>
      </c>
      <c r="BU142">
        <v>125948</v>
      </c>
      <c r="BV142">
        <v>337422</v>
      </c>
      <c r="BW142">
        <v>47050</v>
      </c>
      <c r="BX142" s="52">
        <v>1.2441</v>
      </c>
      <c r="BY142" s="48">
        <f t="shared" si="94"/>
        <v>37.818503335744715</v>
      </c>
      <c r="BZ142" s="48">
        <f t="shared" si="95"/>
        <v>101.23623502933847</v>
      </c>
      <c r="CA142" s="48">
        <f t="shared" si="96"/>
        <v>271.21774776947188</v>
      </c>
      <c r="CC142">
        <v>446.68</v>
      </c>
      <c r="CD142">
        <v>609</v>
      </c>
      <c r="CE142">
        <v>57800</v>
      </c>
      <c r="CF142">
        <v>39.909999999999997</v>
      </c>
      <c r="CG142" s="52">
        <v>0.76839999999999997</v>
      </c>
      <c r="CH142" s="48">
        <f t="shared" si="114"/>
        <v>30.666843999999998</v>
      </c>
      <c r="CI142" s="48">
        <f t="shared" si="178"/>
        <v>0.81118451200000008</v>
      </c>
      <c r="CJ142" s="48">
        <f t="shared" si="179"/>
        <v>44.413519999999998</v>
      </c>
      <c r="CL142">
        <v>6358.9</v>
      </c>
      <c r="CM142">
        <v>20496.900000000001</v>
      </c>
      <c r="CN142">
        <v>46.41</v>
      </c>
      <c r="CO142">
        <v>65.78</v>
      </c>
      <c r="CP142" s="52">
        <v>6.3918999999999997</v>
      </c>
      <c r="CQ142" s="48">
        <f t="shared" si="115"/>
        <v>7.2607518891096543</v>
      </c>
      <c r="CR142" s="48">
        <f t="shared" si="131"/>
        <v>8.0115272387999994</v>
      </c>
      <c r="CS142" s="48">
        <f t="shared" si="132"/>
        <v>25.823880334800005</v>
      </c>
      <c r="CU142">
        <v>27470.07</v>
      </c>
      <c r="CV142">
        <v>92488</v>
      </c>
      <c r="CW142">
        <v>107.8</v>
      </c>
      <c r="CX142">
        <v>105.64</v>
      </c>
      <c r="CY142" s="52">
        <v>7.2769000000000004</v>
      </c>
      <c r="CZ142" s="48">
        <f t="shared" si="144"/>
        <v>14.814000467231924</v>
      </c>
      <c r="DA142" s="48">
        <f t="shared" si="134"/>
        <v>34.609321432440005</v>
      </c>
      <c r="DB142" s="48">
        <f t="shared" si="135"/>
        <v>116.52489129600001</v>
      </c>
      <c r="DD142">
        <v>18674.86</v>
      </c>
      <c r="DE142">
        <v>100487</v>
      </c>
      <c r="DF142">
        <f t="shared" si="180"/>
        <v>10632.958212858759</v>
      </c>
      <c r="DG142">
        <f t="shared" si="180"/>
        <v>138177.09193318273</v>
      </c>
      <c r="DH142">
        <v>41.72</v>
      </c>
      <c r="DI142" s="52">
        <v>1.2255</v>
      </c>
      <c r="DJ142" s="48">
        <f t="shared" si="136"/>
        <v>34.043247654018764</v>
      </c>
      <c r="DK142" s="48">
        <f t="shared" si="137"/>
        <v>8.6764244902968244</v>
      </c>
      <c r="DL142" s="48">
        <f t="shared" si="138"/>
        <v>112.75160500463707</v>
      </c>
      <c r="DN142">
        <v>37213.5</v>
      </c>
      <c r="DO142">
        <v>168528.63</v>
      </c>
      <c r="DP142">
        <v>295607.90000000002</v>
      </c>
      <c r="DQ142">
        <v>507070.6</v>
      </c>
      <c r="DR142">
        <f t="shared" si="173"/>
        <v>971207.13</v>
      </c>
      <c r="DV142" s="48">
        <f t="shared" si="163"/>
        <v>46.884990942000002</v>
      </c>
      <c r="DW142" s="48">
        <f t="shared" si="164"/>
        <v>1223.6160934299601</v>
      </c>
      <c r="DY142">
        <f t="shared" si="139"/>
        <v>12607.746613792533</v>
      </c>
      <c r="DZ142">
        <f t="shared" si="122"/>
        <v>8259.8641577216167</v>
      </c>
      <c r="EA142" s="52">
        <f t="shared" si="165"/>
        <v>7173.6318882826963</v>
      </c>
      <c r="EB142" s="77">
        <f t="shared" si="146"/>
        <v>12913.261613792534</v>
      </c>
      <c r="EC142">
        <f t="shared" si="123"/>
        <v>0.99531078177234134</v>
      </c>
      <c r="EE142">
        <f t="shared" si="119"/>
        <v>2332.5825014223315</v>
      </c>
      <c r="EG142" s="87">
        <f t="shared" si="117"/>
        <v>3161.4694115653833</v>
      </c>
      <c r="EH142" s="48">
        <f t="shared" si="140"/>
        <v>1497.4062857384135</v>
      </c>
      <c r="EI142" s="52">
        <f t="shared" si="124"/>
        <v>1041.0519329313165</v>
      </c>
      <c r="EJ142" s="1">
        <f t="shared" si="125"/>
        <v>4658.8756973037971</v>
      </c>
      <c r="EK142" s="52">
        <f t="shared" si="126"/>
        <v>0.35909047234904901</v>
      </c>
      <c r="EL142">
        <f t="shared" si="127"/>
        <v>0.35885688962538398</v>
      </c>
      <c r="EN142">
        <v>12974.1</v>
      </c>
      <c r="EO142">
        <v>744900.48</v>
      </c>
      <c r="EP142">
        <f t="shared" si="145"/>
        <v>744.90048000000002</v>
      </c>
      <c r="EQ142">
        <f t="shared" si="141"/>
        <v>9004.764637721617</v>
      </c>
    </row>
    <row r="143" spans="1:147" x14ac:dyDescent="0.25">
      <c r="A143" t="s">
        <v>431</v>
      </c>
      <c r="B143">
        <v>267.79000000000002</v>
      </c>
      <c r="C143">
        <v>1703.1980000000001</v>
      </c>
      <c r="D143">
        <v>272.32900000000001</v>
      </c>
      <c r="E143">
        <f t="shared" si="166"/>
        <v>0.31712049920208923</v>
      </c>
      <c r="F143" s="1">
        <f t="shared" si="167"/>
        <v>540.11900000000003</v>
      </c>
      <c r="G143" s="1">
        <f t="shared" si="168"/>
        <v>1703.1980000000001</v>
      </c>
      <c r="H143">
        <f t="shared" si="148"/>
        <v>0.37071642323742587</v>
      </c>
      <c r="I143" s="52">
        <f t="shared" si="149"/>
        <v>0.64177850325863495</v>
      </c>
      <c r="J143">
        <v>935.21</v>
      </c>
      <c r="K143">
        <v>3120.4740000000002</v>
      </c>
      <c r="L143">
        <v>44.26</v>
      </c>
      <c r="M143">
        <v>21.927</v>
      </c>
      <c r="N143" s="52">
        <v>725.32100000000003</v>
      </c>
      <c r="O143">
        <v>269.75799999999998</v>
      </c>
      <c r="P143" s="52">
        <v>466.60199999999998</v>
      </c>
      <c r="Q143">
        <f t="shared" si="150"/>
        <v>665.452</v>
      </c>
      <c r="R143">
        <f t="shared" si="151"/>
        <v>2653.8720000000003</v>
      </c>
      <c r="S143" s="1">
        <f t="shared" si="152"/>
        <v>1456.96</v>
      </c>
      <c r="T143" s="1">
        <f t="shared" si="169"/>
        <v>2653.8720000000003</v>
      </c>
      <c r="U143">
        <f t="shared" si="153"/>
        <v>0.11033062232117165</v>
      </c>
      <c r="V143" s="52">
        <f t="shared" si="154"/>
        <v>0.2009686946249262</v>
      </c>
      <c r="W143" s="1">
        <f t="shared" si="155"/>
        <v>916.84100000000001</v>
      </c>
      <c r="X143" s="1">
        <f t="shared" si="156"/>
        <v>950.67400000000021</v>
      </c>
      <c r="Y143">
        <f t="shared" si="157"/>
        <v>6.9429248640707597E-2</v>
      </c>
      <c r="Z143">
        <f t="shared" si="158"/>
        <v>7.1991306586699402E-2</v>
      </c>
      <c r="AA143" s="52">
        <f t="shared" si="92"/>
        <v>0.49094170595684633</v>
      </c>
      <c r="AB143">
        <v>854.702</v>
      </c>
      <c r="AD143">
        <f t="shared" si="159"/>
        <v>227.91602550350268</v>
      </c>
      <c r="AE143" t="e">
        <f>#REF!</f>
        <v>#REF!</v>
      </c>
      <c r="AF143" t="e">
        <f t="shared" si="128"/>
        <v>#REF!</v>
      </c>
      <c r="AG143">
        <f t="shared" si="160"/>
        <v>1.7970940923679918E-2</v>
      </c>
      <c r="AH143">
        <f t="shared" si="161"/>
        <v>1.7259304943697477E-2</v>
      </c>
      <c r="AI143">
        <f t="shared" si="120"/>
        <v>1.7259304943697477E-2</v>
      </c>
      <c r="AJ143">
        <f t="shared" si="121"/>
        <v>0.94314143406019457</v>
      </c>
      <c r="AL143">
        <v>360510.17</v>
      </c>
      <c r="AM143">
        <v>4246105.82</v>
      </c>
      <c r="AN143">
        <v>556.33000000000004</v>
      </c>
      <c r="AO143">
        <v>405.05</v>
      </c>
      <c r="AP143" s="52">
        <v>1.2195339999999999</v>
      </c>
      <c r="AQ143" s="48">
        <f t="shared" si="118"/>
        <v>1172.4355969200001</v>
      </c>
      <c r="AR143" s="48">
        <f t="shared" si="142"/>
        <v>439.65440966077995</v>
      </c>
      <c r="AS143" s="48">
        <f t="shared" si="143"/>
        <v>5178.2704150878799</v>
      </c>
      <c r="AU143">
        <v>942370.16</v>
      </c>
      <c r="AV143">
        <v>6501285</v>
      </c>
      <c r="AW143">
        <v>1100992</v>
      </c>
      <c r="AX143" s="52">
        <v>111.24</v>
      </c>
      <c r="AY143" s="48">
        <f t="shared" si="170"/>
        <v>989.74469615246323</v>
      </c>
      <c r="AZ143" s="48">
        <f t="shared" si="171"/>
        <v>847.15044947860497</v>
      </c>
      <c r="BA143" s="48">
        <f t="shared" si="172"/>
        <v>5844.3770226537217</v>
      </c>
      <c r="BC143" s="77">
        <v>326.27999999999997</v>
      </c>
      <c r="BD143" s="46">
        <v>61119</v>
      </c>
      <c r="BE143" s="46">
        <v>2213.5500000000002</v>
      </c>
      <c r="BF143" s="48">
        <f t="shared" si="93"/>
        <v>750.50652651743064</v>
      </c>
      <c r="BG143" s="52">
        <v>814.37</v>
      </c>
      <c r="BL143">
        <v>20420</v>
      </c>
      <c r="BM143">
        <v>429365</v>
      </c>
      <c r="BN143">
        <v>37433.11</v>
      </c>
      <c r="BO143">
        <v>21195</v>
      </c>
      <c r="BP143" s="52">
        <v>0.56059999999999999</v>
      </c>
      <c r="BQ143" s="48">
        <f t="shared" si="174"/>
        <v>104.58100249732429</v>
      </c>
      <c r="BR143" s="48">
        <f t="shared" si="175"/>
        <v>36.425258651444885</v>
      </c>
      <c r="BS143" s="48">
        <f t="shared" si="176"/>
        <v>765.90260435247944</v>
      </c>
      <c r="BU143">
        <v>125873</v>
      </c>
      <c r="BV143">
        <v>332129</v>
      </c>
      <c r="BW143">
        <v>47549</v>
      </c>
      <c r="BX143" s="52">
        <v>1.2017</v>
      </c>
      <c r="BY143" s="48">
        <f t="shared" si="94"/>
        <v>39.568111841557794</v>
      </c>
      <c r="BZ143" s="48">
        <f t="shared" si="95"/>
        <v>104.74577681617708</v>
      </c>
      <c r="CA143" s="48">
        <f t="shared" si="96"/>
        <v>276.38262461512858</v>
      </c>
      <c r="CC143">
        <v>249.28</v>
      </c>
      <c r="CD143">
        <v>589</v>
      </c>
      <c r="CE143">
        <v>56564</v>
      </c>
      <c r="CF143">
        <v>40.450000000000003</v>
      </c>
      <c r="CG143" s="52">
        <v>0.75970000000000004</v>
      </c>
      <c r="CH143" s="48">
        <f t="shared" si="114"/>
        <v>30.729865000000004</v>
      </c>
      <c r="CI143" s="48">
        <f t="shared" si="178"/>
        <v>0.63684131600000005</v>
      </c>
      <c r="CJ143" s="48">
        <f t="shared" si="179"/>
        <v>42.971670799999998</v>
      </c>
      <c r="CL143">
        <v>6495</v>
      </c>
      <c r="CM143">
        <v>20632.099999999999</v>
      </c>
      <c r="CN143">
        <v>47.09</v>
      </c>
      <c r="CO143">
        <v>107.46</v>
      </c>
      <c r="CP143" s="52">
        <v>6.4641999999999999</v>
      </c>
      <c r="CQ143" s="48">
        <f t="shared" si="115"/>
        <v>7.2847374771820181</v>
      </c>
      <c r="CR143" s="48">
        <f t="shared" si="131"/>
        <v>7.9208733299999992</v>
      </c>
      <c r="CS143" s="48">
        <f t="shared" si="132"/>
        <v>25.161547441399996</v>
      </c>
      <c r="CU143">
        <v>28583.22</v>
      </c>
      <c r="CV143">
        <v>93408.3</v>
      </c>
      <c r="CW143">
        <v>107.66</v>
      </c>
      <c r="CX143">
        <v>105.93</v>
      </c>
      <c r="CY143" s="52">
        <v>7.6848999999999998</v>
      </c>
      <c r="CZ143" s="48">
        <f t="shared" si="144"/>
        <v>14.009290947182135</v>
      </c>
      <c r="DA143" s="48">
        <f t="shared" si="134"/>
        <v>34.858208619480003</v>
      </c>
      <c r="DB143" s="48">
        <f t="shared" si="135"/>
        <v>113.91459773219999</v>
      </c>
      <c r="DD143">
        <v>16974.38</v>
      </c>
      <c r="DE143">
        <v>101132</v>
      </c>
      <c r="DF143">
        <f t="shared" si="180"/>
        <v>9664.7510733245363</v>
      </c>
      <c r="DG143">
        <f t="shared" si="180"/>
        <v>139064.0148614909</v>
      </c>
      <c r="DH143">
        <v>42.02</v>
      </c>
      <c r="DI143" s="52">
        <v>1.2733000000000001</v>
      </c>
      <c r="DJ143" s="48">
        <f t="shared" si="136"/>
        <v>33.000863896960652</v>
      </c>
      <c r="DK143" s="48">
        <f t="shared" si="137"/>
        <v>7.5903173433790432</v>
      </c>
      <c r="DL143" s="48">
        <f t="shared" si="138"/>
        <v>109.2154361591855</v>
      </c>
      <c r="DN143">
        <v>37183</v>
      </c>
      <c r="DO143">
        <v>165373.93</v>
      </c>
      <c r="DP143">
        <v>299829.90000000002</v>
      </c>
      <c r="DQ143">
        <v>525364.69999999995</v>
      </c>
      <c r="DR143">
        <f t="shared" si="173"/>
        <v>990568.53</v>
      </c>
      <c r="DV143" s="48">
        <f t="shared" si="163"/>
        <v>45.345932722000001</v>
      </c>
      <c r="DW143" s="48">
        <f t="shared" si="164"/>
        <v>1208.0320016650198</v>
      </c>
      <c r="DY143">
        <f t="shared" si="139"/>
        <v>12356.195918841995</v>
      </c>
      <c r="DZ143">
        <f t="shared" si="122"/>
        <v>8137.6659240863492</v>
      </c>
      <c r="EA143" s="52">
        <f t="shared" si="165"/>
        <v>7052.409024318742</v>
      </c>
      <c r="EB143" s="77">
        <f t="shared" si="146"/>
        <v>12682.475918841996</v>
      </c>
      <c r="EC143">
        <f t="shared" si="123"/>
        <v>0.960400739003892</v>
      </c>
      <c r="EE143">
        <f t="shared" si="119"/>
        <v>2272.763871288163</v>
      </c>
      <c r="EG143" s="87">
        <f t="shared" ref="EG143:EG174" si="181">DJ143+CZ143+CQ143+CH143+BY143+BQ143+BF143+AY143+AQ143</f>
        <v>3141.8606912501009</v>
      </c>
      <c r="EH143" s="48">
        <f t="shared" si="140"/>
        <v>1478.9821352158658</v>
      </c>
      <c r="EI143" s="52">
        <f t="shared" si="124"/>
        <v>1034.3042589842269</v>
      </c>
      <c r="EJ143" s="1">
        <f t="shared" si="125"/>
        <v>4620.8428264659669</v>
      </c>
      <c r="EK143" s="52">
        <f t="shared" si="126"/>
        <v>0.34992070111211832</v>
      </c>
      <c r="EL143">
        <f t="shared" si="127"/>
        <v>0.35875704228957028</v>
      </c>
      <c r="EN143">
        <v>13205.4</v>
      </c>
      <c r="EO143">
        <v>759803.57</v>
      </c>
      <c r="EP143">
        <f t="shared" si="145"/>
        <v>759.80356999999992</v>
      </c>
      <c r="EQ143">
        <f t="shared" si="141"/>
        <v>8897.4694940863483</v>
      </c>
    </row>
    <row r="144" spans="1:147" x14ac:dyDescent="0.25">
      <c r="A144" t="s">
        <v>432</v>
      </c>
      <c r="B144">
        <v>262.83</v>
      </c>
      <c r="C144">
        <v>1719.663</v>
      </c>
      <c r="D144">
        <v>280.39999999999998</v>
      </c>
      <c r="E144">
        <f t="shared" si="166"/>
        <v>0.31589328839429587</v>
      </c>
      <c r="F144" s="1">
        <f t="shared" si="167"/>
        <v>543.23</v>
      </c>
      <c r="G144" s="1">
        <f t="shared" si="168"/>
        <v>1719.663</v>
      </c>
      <c r="H144">
        <f t="shared" si="148"/>
        <v>0.36379623714025877</v>
      </c>
      <c r="I144" s="52">
        <f t="shared" si="149"/>
        <v>0.63799634341614575</v>
      </c>
      <c r="J144">
        <v>957.79</v>
      </c>
      <c r="K144">
        <v>3168.357</v>
      </c>
      <c r="L144">
        <v>43.73</v>
      </c>
      <c r="M144">
        <v>19.042999999999999</v>
      </c>
      <c r="N144" s="52">
        <v>743.93299999999999</v>
      </c>
      <c r="O144">
        <v>271.27</v>
      </c>
      <c r="P144" s="52">
        <v>472.94499999999999</v>
      </c>
      <c r="Q144">
        <f t="shared" si="150"/>
        <v>686.52</v>
      </c>
      <c r="R144">
        <f t="shared" si="151"/>
        <v>2695.4119999999998</v>
      </c>
      <c r="S144" s="1">
        <f t="shared" si="152"/>
        <v>1493.2259999999999</v>
      </c>
      <c r="T144" s="1">
        <f t="shared" si="169"/>
        <v>2695.4119999999998</v>
      </c>
      <c r="U144">
        <f t="shared" si="153"/>
        <v>0.11158800143480599</v>
      </c>
      <c r="V144" s="52">
        <f t="shared" si="154"/>
        <v>0.20142673521850898</v>
      </c>
      <c r="W144" s="1">
        <f t="shared" si="155"/>
        <v>949.99599999999987</v>
      </c>
      <c r="X144" s="1">
        <f t="shared" si="156"/>
        <v>975.7489999999998</v>
      </c>
      <c r="Y144">
        <f t="shared" si="157"/>
        <v>7.0992706402821779E-2</v>
      </c>
      <c r="Z144">
        <f t="shared" si="158"/>
        <v>7.2917214682848078E-2</v>
      </c>
      <c r="AA144" s="52">
        <f t="shared" si="92"/>
        <v>0.49331349685446413</v>
      </c>
      <c r="AB144">
        <v>824.80100000000004</v>
      </c>
      <c r="AD144">
        <f t="shared" si="159"/>
        <v>219.94258320597649</v>
      </c>
      <c r="AE144" t="e">
        <f>#REF!</f>
        <v>#REF!</v>
      </c>
      <c r="AF144" t="e">
        <f t="shared" si="128"/>
        <v>#REF!</v>
      </c>
      <c r="AG144">
        <f t="shared" si="160"/>
        <v>1.7686562228759816E-2</v>
      </c>
      <c r="AH144">
        <f t="shared" si="161"/>
        <v>1.6436194715577845E-2</v>
      </c>
      <c r="AI144">
        <f t="shared" si="120"/>
        <v>1.6436194715577845E-2</v>
      </c>
      <c r="AJ144">
        <f t="shared" si="121"/>
        <v>0.91286790084524461</v>
      </c>
      <c r="AL144">
        <v>368116.78</v>
      </c>
      <c r="AM144">
        <v>4291845.25</v>
      </c>
      <c r="AN144">
        <v>565.16</v>
      </c>
      <c r="AO144">
        <v>394.42</v>
      </c>
      <c r="AP144" s="52">
        <v>1.188545</v>
      </c>
      <c r="AQ144" s="48">
        <f t="shared" si="118"/>
        <v>1140.5040110999998</v>
      </c>
      <c r="AR144" s="48">
        <f t="shared" si="142"/>
        <v>437.52335828510002</v>
      </c>
      <c r="AS144" s="48">
        <f t="shared" si="143"/>
        <v>5101.0512126612493</v>
      </c>
      <c r="AU144">
        <v>951995.88</v>
      </c>
      <c r="AV144">
        <v>6637743</v>
      </c>
      <c r="AW144">
        <v>1116915</v>
      </c>
      <c r="AX144" s="52">
        <v>117.29</v>
      </c>
      <c r="AY144" s="48">
        <f t="shared" si="170"/>
        <v>952.26788302498085</v>
      </c>
      <c r="AZ144" s="48">
        <f t="shared" si="171"/>
        <v>811.65988575326105</v>
      </c>
      <c r="BA144" s="48">
        <f t="shared" si="172"/>
        <v>5659.2573961974585</v>
      </c>
      <c r="BC144" s="77">
        <v>341.899</v>
      </c>
      <c r="BD144" s="46">
        <v>60703.65</v>
      </c>
      <c r="BE144" s="46">
        <v>2324.59</v>
      </c>
      <c r="BF144" s="48">
        <f t="shared" si="93"/>
        <v>751.0132501948558</v>
      </c>
      <c r="BG144" s="52">
        <v>808.29</v>
      </c>
      <c r="BL144">
        <v>24399</v>
      </c>
      <c r="BM144">
        <v>440344</v>
      </c>
      <c r="BN144">
        <v>37725.82</v>
      </c>
      <c r="BO144">
        <v>21411</v>
      </c>
      <c r="BP144" s="52">
        <v>0.57210000000000005</v>
      </c>
      <c r="BQ144" s="48">
        <f t="shared" si="174"/>
        <v>103.36797762628909</v>
      </c>
      <c r="BR144" s="48">
        <f t="shared" si="175"/>
        <v>42.648138437336129</v>
      </c>
      <c r="BS144" s="48">
        <f t="shared" si="176"/>
        <v>769.6976053137563</v>
      </c>
      <c r="BU144">
        <v>130570</v>
      </c>
      <c r="BV144">
        <v>324078</v>
      </c>
      <c r="BW144">
        <v>48032</v>
      </c>
      <c r="BX144" s="52">
        <v>1.1733</v>
      </c>
      <c r="BY144" s="48">
        <f t="shared" si="94"/>
        <v>40.937526634279386</v>
      </c>
      <c r="BZ144" s="48">
        <f t="shared" si="95"/>
        <v>111.28441148896275</v>
      </c>
      <c r="CA144" s="48">
        <f t="shared" si="96"/>
        <v>276.21068780363078</v>
      </c>
      <c r="CC144">
        <v>197.36</v>
      </c>
      <c r="CD144">
        <v>606</v>
      </c>
      <c r="CE144">
        <v>57988</v>
      </c>
      <c r="CF144">
        <v>40.840000000000003</v>
      </c>
      <c r="CG144" s="52">
        <v>0.74409999999999998</v>
      </c>
      <c r="CH144" s="48">
        <f t="shared" si="114"/>
        <v>30.389044000000002</v>
      </c>
      <c r="CI144" s="48">
        <f t="shared" si="178"/>
        <v>0.597780176</v>
      </c>
      <c r="CJ144" s="48">
        <f t="shared" si="179"/>
        <v>43.148870799999997</v>
      </c>
      <c r="CL144">
        <v>6577.3</v>
      </c>
      <c r="CM144">
        <v>20713.2</v>
      </c>
      <c r="CN144">
        <v>48.35</v>
      </c>
      <c r="CO144">
        <v>94.56</v>
      </c>
      <c r="CP144" s="52">
        <v>6.6302000000000003</v>
      </c>
      <c r="CQ144" s="48">
        <f t="shared" si="115"/>
        <v>7.2923893698530966</v>
      </c>
      <c r="CR144" s="48">
        <f t="shared" si="131"/>
        <v>7.8174170285000004</v>
      </c>
      <c r="CS144" s="48">
        <f t="shared" si="132"/>
        <v>24.618570294000001</v>
      </c>
      <c r="CU144">
        <v>30258.7</v>
      </c>
      <c r="CV144">
        <v>95071.9</v>
      </c>
      <c r="CW144">
        <v>105.43</v>
      </c>
      <c r="CX144">
        <v>111.33</v>
      </c>
      <c r="CY144" s="52">
        <v>7.9718</v>
      </c>
      <c r="CZ144" s="48">
        <f t="shared" si="144"/>
        <v>13.225369427230991</v>
      </c>
      <c r="DA144" s="48">
        <f t="shared" si="134"/>
        <v>35.963826591500002</v>
      </c>
      <c r="DB144" s="48">
        <f t="shared" si="135"/>
        <v>112.9972313855</v>
      </c>
      <c r="DD144">
        <v>27063.11</v>
      </c>
      <c r="DE144">
        <v>100932</v>
      </c>
      <c r="DF144">
        <f>ET110</f>
        <v>15409</v>
      </c>
      <c r="DG144">
        <f>EU110</f>
        <v>138789</v>
      </c>
      <c r="DH144">
        <v>42.96</v>
      </c>
      <c r="DI144" s="52">
        <v>1.3008</v>
      </c>
      <c r="DJ144" s="48">
        <f t="shared" si="136"/>
        <v>33.025830258302584</v>
      </c>
      <c r="DK144" s="48">
        <f t="shared" si="137"/>
        <v>11.84578720787208</v>
      </c>
      <c r="DL144" s="48">
        <f t="shared" si="138"/>
        <v>106.69511070110701</v>
      </c>
      <c r="DN144">
        <v>36945</v>
      </c>
      <c r="DO144">
        <v>171595.54</v>
      </c>
      <c r="DP144">
        <v>310044.3</v>
      </c>
      <c r="DQ144">
        <v>521800.9</v>
      </c>
      <c r="DR144">
        <f t="shared" si="173"/>
        <v>1003440.74</v>
      </c>
      <c r="DV144" s="48">
        <f t="shared" si="163"/>
        <v>43.910795024999999</v>
      </c>
      <c r="DW144" s="48">
        <f t="shared" si="164"/>
        <v>1192.6344743232999</v>
      </c>
      <c r="DY144">
        <f t="shared" si="139"/>
        <v>12093.676685156701</v>
      </c>
      <c r="DZ144">
        <f t="shared" si="122"/>
        <v>7940.9490344381456</v>
      </c>
      <c r="EA144" s="52">
        <f t="shared" si="165"/>
        <v>6851.8918705207579</v>
      </c>
      <c r="EB144" s="77">
        <f t="shared" si="146"/>
        <v>12435.575685156702</v>
      </c>
      <c r="EC144">
        <f t="shared" si="123"/>
        <v>0.9293040955608225</v>
      </c>
      <c r="EE144">
        <f t="shared" ref="EE144:EE175" si="182">AN144*AP144+AO144*AP144+AW144/AX144/10+BW144/BX144/1000+CF144*CG144+CN144/CP144+DH144/DI144</f>
        <v>2204.4166843874154</v>
      </c>
      <c r="EG144" s="87">
        <f t="shared" si="181"/>
        <v>3072.0232816357916</v>
      </c>
      <c r="EH144" s="48">
        <f t="shared" si="140"/>
        <v>1459.340604968532</v>
      </c>
      <c r="EI144" s="52">
        <f t="shared" si="124"/>
        <v>1010.1010108805599</v>
      </c>
      <c r="EJ144" s="1">
        <f t="shared" si="125"/>
        <v>4531.3638866043239</v>
      </c>
      <c r="EK144" s="52">
        <f t="shared" si="126"/>
        <v>0.3386264636967421</v>
      </c>
      <c r="EL144">
        <f t="shared" si="127"/>
        <v>0.35849581907266487</v>
      </c>
      <c r="EN144">
        <v>13381.6</v>
      </c>
      <c r="EO144">
        <v>756864.9</v>
      </c>
      <c r="EP144">
        <f t="shared" si="145"/>
        <v>756.86490000000003</v>
      </c>
      <c r="EQ144">
        <f t="shared" si="141"/>
        <v>8697.8139344381452</v>
      </c>
    </row>
    <row r="145" spans="1:147" x14ac:dyDescent="0.25">
      <c r="A145" t="s">
        <v>433</v>
      </c>
      <c r="B145">
        <v>265.08</v>
      </c>
      <c r="C145">
        <v>1711.0989999999999</v>
      </c>
      <c r="D145">
        <v>280.435</v>
      </c>
      <c r="E145">
        <f t="shared" si="166"/>
        <v>0.31880972404285202</v>
      </c>
      <c r="F145" s="1">
        <f t="shared" si="167"/>
        <v>545.51499999999999</v>
      </c>
      <c r="G145" s="1">
        <f t="shared" si="168"/>
        <v>1711.0989999999999</v>
      </c>
      <c r="H145">
        <f t="shared" si="148"/>
        <v>0.36137279464321798</v>
      </c>
      <c r="I145" s="52">
        <f t="shared" si="149"/>
        <v>0.61965447660876316</v>
      </c>
      <c r="J145">
        <v>972.69</v>
      </c>
      <c r="K145">
        <v>3244.5479999999998</v>
      </c>
      <c r="L145">
        <v>42.47</v>
      </c>
      <c r="M145">
        <v>21.021999999999998</v>
      </c>
      <c r="N145" s="52">
        <v>748.75099999999998</v>
      </c>
      <c r="O145">
        <v>275.37</v>
      </c>
      <c r="P145" s="52">
        <v>483.17200000000003</v>
      </c>
      <c r="Q145">
        <f t="shared" si="150"/>
        <v>697.32</v>
      </c>
      <c r="R145">
        <f t="shared" si="151"/>
        <v>2761.3759999999997</v>
      </c>
      <c r="S145" s="1">
        <f t="shared" si="152"/>
        <v>1509.5629999999999</v>
      </c>
      <c r="T145" s="1">
        <f t="shared" si="169"/>
        <v>2761.3759999999997</v>
      </c>
      <c r="U145">
        <f t="shared" si="153"/>
        <v>0.11059960875968027</v>
      </c>
      <c r="V145" s="52">
        <f t="shared" si="154"/>
        <v>0.20231491182439609</v>
      </c>
      <c r="W145" s="1">
        <f t="shared" si="155"/>
        <v>964.04799999999989</v>
      </c>
      <c r="X145" s="1">
        <f t="shared" si="156"/>
        <v>1050.2769999999998</v>
      </c>
      <c r="Y145">
        <f t="shared" si="157"/>
        <v>7.0631919055748074E-2</v>
      </c>
      <c r="Z145">
        <f t="shared" si="158"/>
        <v>7.6949571027701849E-2</v>
      </c>
      <c r="AA145" s="52">
        <f t="shared" si="92"/>
        <v>0.4785960557506857</v>
      </c>
      <c r="AB145">
        <v>846.48299999999995</v>
      </c>
      <c r="AD145">
        <f t="shared" si="159"/>
        <v>225.72433551843969</v>
      </c>
      <c r="AE145" t="e">
        <f>#REF!</f>
        <v>#REF!</v>
      </c>
      <c r="AF145" t="e">
        <f t="shared" si="128"/>
        <v>#REF!</v>
      </c>
      <c r="AG145">
        <f t="shared" si="160"/>
        <v>1.7886813018283633E-2</v>
      </c>
      <c r="AH145">
        <f t="shared" si="161"/>
        <v>1.6537914082339213E-2</v>
      </c>
      <c r="AI145">
        <f t="shared" ref="AI145:AI166" si="183">AD145/EN145</f>
        <v>1.6537914082339213E-2</v>
      </c>
      <c r="AJ145">
        <f t="shared" ref="AJ145:AJ166" si="184">(EB145-AD145)/EN145</f>
        <v>0.90804904645861384</v>
      </c>
      <c r="AL145">
        <v>354540.33</v>
      </c>
      <c r="AM145">
        <v>4316991.72</v>
      </c>
      <c r="AN145">
        <v>584.41999999999996</v>
      </c>
      <c r="AO145">
        <v>412.25</v>
      </c>
      <c r="AP145" s="52">
        <v>1.2020500000000001</v>
      </c>
      <c r="AQ145" s="48">
        <f t="shared" si="118"/>
        <v>1198.0471735000001</v>
      </c>
      <c r="AR145" s="48">
        <f t="shared" si="142"/>
        <v>426.17520367650008</v>
      </c>
      <c r="AS145" s="48">
        <f t="shared" si="143"/>
        <v>5189.2398970259992</v>
      </c>
      <c r="AU145">
        <v>958320.89</v>
      </c>
      <c r="AV145">
        <v>6705794</v>
      </c>
      <c r="AW145">
        <v>1116179</v>
      </c>
      <c r="AX145" s="52">
        <v>116.88</v>
      </c>
      <c r="AY145" s="48">
        <f t="shared" si="170"/>
        <v>954.97861054072564</v>
      </c>
      <c r="AZ145" s="48">
        <f t="shared" si="171"/>
        <v>819.91862594113627</v>
      </c>
      <c r="BA145" s="48">
        <f t="shared" si="172"/>
        <v>5737.3323066392886</v>
      </c>
      <c r="BC145" s="77">
        <v>341.226</v>
      </c>
      <c r="BD145" s="46">
        <v>62518.66</v>
      </c>
      <c r="BE145" s="46">
        <v>2347.6999999999998</v>
      </c>
      <c r="BF145" s="48">
        <f t="shared" si="93"/>
        <v>776.59072841101056</v>
      </c>
      <c r="BG145" s="52">
        <v>805.04</v>
      </c>
      <c r="BL145">
        <v>22178</v>
      </c>
      <c r="BM145">
        <v>446330</v>
      </c>
      <c r="BN145">
        <v>38130.46</v>
      </c>
      <c r="BO145">
        <v>20926</v>
      </c>
      <c r="BP145" s="52">
        <v>0.5706</v>
      </c>
      <c r="BQ145" s="48">
        <f t="shared" si="174"/>
        <v>103.49887837364179</v>
      </c>
      <c r="BR145" s="48">
        <f t="shared" si="175"/>
        <v>38.867858394672275</v>
      </c>
      <c r="BS145" s="48">
        <f t="shared" si="176"/>
        <v>782.211706975114</v>
      </c>
      <c r="BU145">
        <v>137429</v>
      </c>
      <c r="BV145">
        <v>321304</v>
      </c>
      <c r="BW145">
        <v>48728</v>
      </c>
      <c r="BX145" s="52">
        <v>1.1543000000000001</v>
      </c>
      <c r="BY145" s="48">
        <f t="shared" si="94"/>
        <v>42.214329030581297</v>
      </c>
      <c r="BZ145" s="48">
        <f t="shared" si="95"/>
        <v>119.05830373386466</v>
      </c>
      <c r="CA145" s="48">
        <f t="shared" si="96"/>
        <v>278.35398076756474</v>
      </c>
      <c r="CC145">
        <v>204.85</v>
      </c>
      <c r="CD145">
        <v>591</v>
      </c>
      <c r="CE145">
        <v>59942</v>
      </c>
      <c r="CF145">
        <v>41.67</v>
      </c>
      <c r="CG145" s="52">
        <v>0.73970000000000002</v>
      </c>
      <c r="CH145" s="48">
        <f t="shared" si="114"/>
        <v>30.823299000000002</v>
      </c>
      <c r="CI145" s="48">
        <f t="shared" si="178"/>
        <v>0.588690245</v>
      </c>
      <c r="CJ145" s="48">
        <f t="shared" si="179"/>
        <v>44.3390974</v>
      </c>
      <c r="CL145">
        <v>5658.5</v>
      </c>
      <c r="CM145">
        <v>21732.5</v>
      </c>
      <c r="CN145">
        <v>49.19</v>
      </c>
      <c r="CO145">
        <v>86.53</v>
      </c>
      <c r="CP145" s="52">
        <v>6.6761999999999997</v>
      </c>
      <c r="CQ145" s="48">
        <f t="shared" si="115"/>
        <v>7.367963811749199</v>
      </c>
      <c r="CR145" s="48">
        <f t="shared" si="131"/>
        <v>6.8017999250000001</v>
      </c>
      <c r="CS145" s="48">
        <f t="shared" si="132"/>
        <v>26.123551625000001</v>
      </c>
      <c r="CU145">
        <v>25563.73</v>
      </c>
      <c r="CV145">
        <v>96216.2</v>
      </c>
      <c r="CW145">
        <v>106.7</v>
      </c>
      <c r="CX145">
        <v>104.78</v>
      </c>
      <c r="CY145" s="52">
        <v>7.7691999999999997</v>
      </c>
      <c r="CZ145" s="48">
        <f t="shared" si="144"/>
        <v>13.73371775729805</v>
      </c>
      <c r="DA145" s="48">
        <f t="shared" si="134"/>
        <v>30.728881646500003</v>
      </c>
      <c r="DB145" s="48">
        <f t="shared" si="135"/>
        <v>115.65668321</v>
      </c>
      <c r="DD145">
        <v>26712.71</v>
      </c>
      <c r="DE145">
        <v>102149</v>
      </c>
      <c r="DF145">
        <f t="shared" ref="DF145:DG147" si="185">DF146*DD145/DD146</f>
        <v>13127.635646908162</v>
      </c>
      <c r="DG145">
        <f t="shared" si="185"/>
        <v>136182.77304460769</v>
      </c>
      <c r="DH145">
        <v>43.01</v>
      </c>
      <c r="DI145" s="52">
        <v>1.2956000000000001</v>
      </c>
      <c r="DJ145" s="48">
        <f t="shared" si="136"/>
        <v>33.196974374807034</v>
      </c>
      <c r="DK145" s="48">
        <f t="shared" si="137"/>
        <v>10.132475800330473</v>
      </c>
      <c r="DL145" s="48">
        <f t="shared" si="138"/>
        <v>105.11174208444557</v>
      </c>
      <c r="DN145">
        <v>36882</v>
      </c>
      <c r="DO145">
        <v>169962.12</v>
      </c>
      <c r="DP145">
        <v>320545.90000000002</v>
      </c>
      <c r="DQ145">
        <v>530723.9</v>
      </c>
      <c r="DR145">
        <f t="shared" si="173"/>
        <v>1021231.92</v>
      </c>
      <c r="DV145" s="48">
        <f t="shared" si="163"/>
        <v>44.334008099999998</v>
      </c>
      <c r="DW145" s="48">
        <f t="shared" si="164"/>
        <v>1227.5718294360001</v>
      </c>
      <c r="DY145">
        <f t="shared" si="139"/>
        <v>12278.368965727412</v>
      </c>
      <c r="DZ145">
        <f t="shared" ref="DZ145:DZ176" si="186">CJ145+CA145+DW145+BA145+BS145</f>
        <v>8069.8089212179675</v>
      </c>
      <c r="EA145" s="52">
        <f t="shared" si="165"/>
        <v>6964.904136075289</v>
      </c>
      <c r="EB145" s="77">
        <f t="shared" si="146"/>
        <v>12619.594965727414</v>
      </c>
      <c r="EC145">
        <f t="shared" ref="EC145:EC176" si="187">EB145/EN145</f>
        <v>0.92458696054095313</v>
      </c>
      <c r="EE145">
        <f t="shared" si="182"/>
        <v>2266.6283502578631</v>
      </c>
      <c r="EG145" s="87">
        <f t="shared" si="181"/>
        <v>3160.4516747998136</v>
      </c>
      <c r="EH145" s="48">
        <f t="shared" si="140"/>
        <v>1452.2718393630039</v>
      </c>
      <c r="EI145" s="52">
        <f t="shared" ref="EI145:EI176" si="188">CI145+BZ145+AZ145+DV145+BR145</f>
        <v>1022.7674864146732</v>
      </c>
      <c r="EJ145" s="1">
        <f t="shared" ref="EJ145:EJ176" si="189">EG145+EH145</f>
        <v>4612.7235141628171</v>
      </c>
      <c r="EK145" s="52">
        <f t="shared" ref="EK145:EK176" si="190">EJ145/EN145</f>
        <v>0.33795569710107165</v>
      </c>
      <c r="EL145">
        <f t="shared" ref="EL145:EL176" si="191">(EJ145+F145)/(EB145+G145)</f>
        <v>0.35994338630766998</v>
      </c>
      <c r="EN145">
        <v>13648.9</v>
      </c>
      <c r="EO145">
        <v>776361.11</v>
      </c>
      <c r="EP145">
        <f t="shared" si="145"/>
        <v>776.36110999999994</v>
      </c>
      <c r="EQ145">
        <f t="shared" si="141"/>
        <v>8846.1700312179673</v>
      </c>
    </row>
    <row r="146" spans="1:147" x14ac:dyDescent="0.25">
      <c r="A146" t="s">
        <v>434</v>
      </c>
      <c r="B146">
        <v>265.88</v>
      </c>
      <c r="C146">
        <v>1726.941</v>
      </c>
      <c r="D146">
        <v>278.08999999999997</v>
      </c>
      <c r="E146">
        <f t="shared" si="166"/>
        <v>0.31499049475343976</v>
      </c>
      <c r="F146" s="1">
        <f t="shared" si="167"/>
        <v>543.97</v>
      </c>
      <c r="G146" s="1">
        <f t="shared" si="168"/>
        <v>1726.941</v>
      </c>
      <c r="H146">
        <f t="shared" si="148"/>
        <v>0.36184626273350023</v>
      </c>
      <c r="I146" s="52">
        <f t="shared" si="149"/>
        <v>0.61837506821336141</v>
      </c>
      <c r="J146">
        <v>959.85</v>
      </c>
      <c r="K146">
        <v>3283.7020000000002</v>
      </c>
      <c r="L146">
        <v>43.34</v>
      </c>
      <c r="M146">
        <v>20.963000000000001</v>
      </c>
      <c r="N146" s="52">
        <v>754.53499999999997</v>
      </c>
      <c r="O146">
        <v>275.37</v>
      </c>
      <c r="P146" s="52">
        <v>490.99400000000003</v>
      </c>
      <c r="Q146">
        <f t="shared" si="150"/>
        <v>684.48</v>
      </c>
      <c r="R146">
        <f t="shared" si="151"/>
        <v>2792.7080000000001</v>
      </c>
      <c r="S146" s="1">
        <f t="shared" si="152"/>
        <v>1503.3179999999998</v>
      </c>
      <c r="T146" s="1">
        <f t="shared" si="169"/>
        <v>2792.7080000000001</v>
      </c>
      <c r="U146">
        <f t="shared" si="153"/>
        <v>0.10893766576327192</v>
      </c>
      <c r="V146" s="52">
        <f t="shared" si="154"/>
        <v>0.20237307787069381</v>
      </c>
      <c r="W146" s="1">
        <f t="shared" si="155"/>
        <v>959.34799999999973</v>
      </c>
      <c r="X146" s="1">
        <f t="shared" si="156"/>
        <v>1065.7670000000001</v>
      </c>
      <c r="Y146">
        <f t="shared" si="157"/>
        <v>6.9518978535920789E-2</v>
      </c>
      <c r="Z146">
        <f t="shared" si="158"/>
        <v>7.7230612037855625E-2</v>
      </c>
      <c r="AA146" s="52">
        <f t="shared" ref="AA146:AA187" si="192">W146/(W146+X146)</f>
        <v>0.47372519585307493</v>
      </c>
      <c r="AB146">
        <v>941.08799999999997</v>
      </c>
      <c r="AD146">
        <f t="shared" si="159"/>
        <v>250.9518365571162</v>
      </c>
      <c r="AE146" t="e">
        <f>#REF!</f>
        <v>#REF!</v>
      </c>
      <c r="AF146" t="e">
        <f t="shared" si="128"/>
        <v>#REF!</v>
      </c>
      <c r="AG146">
        <f t="shared" si="160"/>
        <v>1.923986526152487E-2</v>
      </c>
      <c r="AH146">
        <f t="shared" si="161"/>
        <v>1.8185179245867055E-2</v>
      </c>
      <c r="AI146">
        <f t="shared" si="183"/>
        <v>1.8185179245867055E-2</v>
      </c>
      <c r="AJ146">
        <f t="shared" si="184"/>
        <v>0.92699707638214224</v>
      </c>
      <c r="AL146">
        <v>356263.22</v>
      </c>
      <c r="AM146">
        <v>4342403.3600000003</v>
      </c>
      <c r="AN146">
        <v>599.97</v>
      </c>
      <c r="AO146">
        <v>461.01</v>
      </c>
      <c r="AP146" s="52">
        <v>1.2563569999999999</v>
      </c>
      <c r="AQ146" s="48">
        <f t="shared" si="118"/>
        <v>1332.9696498599999</v>
      </c>
      <c r="AR146" s="48">
        <f t="shared" si="142"/>
        <v>447.59379028953998</v>
      </c>
      <c r="AS146" s="48">
        <f t="shared" si="143"/>
        <v>5455.6088581595195</v>
      </c>
      <c r="AU146">
        <v>948210.14</v>
      </c>
      <c r="AV146">
        <v>6688199</v>
      </c>
      <c r="AW146">
        <v>963986</v>
      </c>
      <c r="AX146" s="52">
        <v>114.42</v>
      </c>
      <c r="AY146" s="48">
        <f t="shared" si="170"/>
        <v>842.49781506729596</v>
      </c>
      <c r="AZ146" s="48">
        <f t="shared" si="171"/>
        <v>828.71013808774694</v>
      </c>
      <c r="BA146" s="48">
        <f t="shared" si="172"/>
        <v>5845.3058905785701</v>
      </c>
      <c r="BC146" s="77">
        <v>338.84699999999998</v>
      </c>
      <c r="BD146" s="46">
        <v>63782.9</v>
      </c>
      <c r="BE146" s="46">
        <v>2442.77</v>
      </c>
      <c r="BF146" s="48">
        <f t="shared" ref="BF146:BF188" si="193">BD146/BG146*100/10</f>
        <v>796.04243369734786</v>
      </c>
      <c r="BG146" s="52">
        <v>801.25</v>
      </c>
      <c r="BL146">
        <v>22696</v>
      </c>
      <c r="BM146">
        <v>453733</v>
      </c>
      <c r="BN146">
        <v>38851.910000000003</v>
      </c>
      <c r="BO146">
        <v>20689</v>
      </c>
      <c r="BP146" s="52">
        <v>0.54769999999999996</v>
      </c>
      <c r="BQ146" s="48">
        <f t="shared" si="174"/>
        <v>108.71080883695454</v>
      </c>
      <c r="BR146" s="48">
        <f t="shared" si="175"/>
        <v>41.438743837867449</v>
      </c>
      <c r="BS146" s="48">
        <f t="shared" si="176"/>
        <v>828.43344896841336</v>
      </c>
      <c r="BU146">
        <v>125032</v>
      </c>
      <c r="BV146">
        <v>315651</v>
      </c>
      <c r="BW146">
        <v>49293</v>
      </c>
      <c r="BX146" s="52">
        <v>1.1222000000000001</v>
      </c>
      <c r="BY146" s="48">
        <f t="shared" ref="BY146:BY187" si="194">BW146/BX146/1000</f>
        <v>43.925325253965418</v>
      </c>
      <c r="BZ146" s="48">
        <f t="shared" ref="BZ146:BZ187" si="195">BU146/BX146/1000</f>
        <v>111.41685973979682</v>
      </c>
      <c r="CA146" s="48">
        <f t="shared" ref="CA146:CA187" si="196">BV146/BX146/1000</f>
        <v>281.27873819283548</v>
      </c>
      <c r="CC146">
        <v>2213.4899999999998</v>
      </c>
      <c r="CD146">
        <v>595</v>
      </c>
      <c r="CE146">
        <v>57190</v>
      </c>
      <c r="CF146">
        <v>42.71</v>
      </c>
      <c r="CG146" s="52">
        <v>0.74619999999999997</v>
      </c>
      <c r="CH146" s="48">
        <f t="shared" si="114"/>
        <v>31.870201999999999</v>
      </c>
      <c r="CI146" s="48">
        <f t="shared" si="178"/>
        <v>2.0956952379999998</v>
      </c>
      <c r="CJ146" s="48">
        <f t="shared" si="179"/>
        <v>42.675178000000002</v>
      </c>
      <c r="CL146">
        <v>5654.9</v>
      </c>
      <c r="CM146">
        <v>22497.5</v>
      </c>
      <c r="CN146">
        <v>50.79</v>
      </c>
      <c r="CO146">
        <v>81.27</v>
      </c>
      <c r="CP146" s="52">
        <v>6.2382</v>
      </c>
      <c r="CQ146" s="48">
        <f t="shared" si="115"/>
        <v>8.141771664903338</v>
      </c>
      <c r="CR146" s="48">
        <f t="shared" si="131"/>
        <v>7.104573199299999</v>
      </c>
      <c r="CS146" s="48">
        <f t="shared" si="132"/>
        <v>28.264891607499997</v>
      </c>
      <c r="CU146">
        <v>26380.05</v>
      </c>
      <c r="CV146">
        <v>93552.6</v>
      </c>
      <c r="CW146">
        <v>109.18</v>
      </c>
      <c r="CX146">
        <v>106.8</v>
      </c>
      <c r="CY146" s="52">
        <v>7.3906999999999998</v>
      </c>
      <c r="CZ146" s="48">
        <f t="shared" si="144"/>
        <v>14.772619643606156</v>
      </c>
      <c r="DA146" s="48">
        <f t="shared" si="134"/>
        <v>33.142760477849997</v>
      </c>
      <c r="DB146" s="48">
        <f t="shared" si="135"/>
        <v>117.53546387819999</v>
      </c>
      <c r="DD146">
        <v>30604.76</v>
      </c>
      <c r="DE146">
        <v>98399</v>
      </c>
      <c r="DF146">
        <f t="shared" si="185"/>
        <v>15040.33616735513</v>
      </c>
      <c r="DG146">
        <f t="shared" si="185"/>
        <v>131183.35651662134</v>
      </c>
      <c r="DH146">
        <v>43.74</v>
      </c>
      <c r="DI146" s="52">
        <v>1.2448999999999999</v>
      </c>
      <c r="DJ146" s="48">
        <f t="shared" si="136"/>
        <v>35.135352237127485</v>
      </c>
      <c r="DK146" s="48">
        <f t="shared" si="137"/>
        <v>12.081561705643129</v>
      </c>
      <c r="DL146" s="48">
        <f t="shared" si="138"/>
        <v>105.37662183036497</v>
      </c>
      <c r="DN146">
        <v>37450.199999999997</v>
      </c>
      <c r="DO146">
        <v>176189.84</v>
      </c>
      <c r="DP146">
        <v>323929.5</v>
      </c>
      <c r="DQ146">
        <v>529385.5</v>
      </c>
      <c r="DR146">
        <f t="shared" si="173"/>
        <v>1029504.84</v>
      </c>
      <c r="DV146" s="48">
        <f t="shared" si="163"/>
        <v>47.050820921399996</v>
      </c>
      <c r="DW146" s="48">
        <f t="shared" si="164"/>
        <v>1293.4256122678801</v>
      </c>
      <c r="DY146">
        <f t="shared" si="139"/>
        <v>12704.479091215402</v>
      </c>
      <c r="DZ146">
        <f t="shared" si="186"/>
        <v>8291.1188680076993</v>
      </c>
      <c r="EA146" s="52">
        <f t="shared" si="165"/>
        <v>7138.73150284645</v>
      </c>
      <c r="EB146" s="77">
        <f t="shared" si="146"/>
        <v>13043.326091215402</v>
      </c>
      <c r="EC146">
        <f t="shared" si="187"/>
        <v>0.94518225562800928</v>
      </c>
      <c r="EE146">
        <f t="shared" si="182"/>
        <v>2294.5401160832926</v>
      </c>
      <c r="EG146" s="87">
        <f t="shared" si="181"/>
        <v>3214.0659782612006</v>
      </c>
      <c r="EH146" s="48">
        <f t="shared" si="140"/>
        <v>1483.5841225757442</v>
      </c>
      <c r="EI146" s="52">
        <f t="shared" si="188"/>
        <v>1030.7122578248113</v>
      </c>
      <c r="EJ146" s="1">
        <f t="shared" si="189"/>
        <v>4697.6501008369451</v>
      </c>
      <c r="EK146" s="52">
        <f t="shared" si="190"/>
        <v>0.34041436113834589</v>
      </c>
      <c r="EL146">
        <f t="shared" si="191"/>
        <v>0.35487646015246349</v>
      </c>
      <c r="EN146">
        <v>13799.8</v>
      </c>
      <c r="EO146">
        <v>839003.33</v>
      </c>
      <c r="EP146">
        <f t="shared" si="145"/>
        <v>839.00333000000001</v>
      </c>
      <c r="EQ146">
        <f t="shared" si="141"/>
        <v>9130.1221980076989</v>
      </c>
    </row>
    <row r="147" spans="1:147" x14ac:dyDescent="0.25">
      <c r="A147" t="s">
        <v>435</v>
      </c>
      <c r="B147">
        <v>253.66</v>
      </c>
      <c r="C147">
        <v>1811.8610000000001</v>
      </c>
      <c r="D147">
        <v>275.76900000000001</v>
      </c>
      <c r="E147">
        <f t="shared" si="166"/>
        <v>0.29220177486021276</v>
      </c>
      <c r="F147" s="1">
        <f t="shared" si="167"/>
        <v>529.42899999999997</v>
      </c>
      <c r="G147" s="1">
        <f t="shared" si="168"/>
        <v>1811.8610000000001</v>
      </c>
      <c r="H147">
        <f t="shared" si="148"/>
        <v>0.36168642944050983</v>
      </c>
      <c r="I147" s="52">
        <f t="shared" si="149"/>
        <v>0.63719395111658172</v>
      </c>
      <c r="J147">
        <v>929.87</v>
      </c>
      <c r="K147">
        <v>3335.4050000000002</v>
      </c>
      <c r="L147">
        <v>43.09</v>
      </c>
      <c r="M147">
        <v>17.329999999999998</v>
      </c>
      <c r="N147" s="52">
        <v>750.50800000000004</v>
      </c>
      <c r="O147">
        <v>277.01900000000001</v>
      </c>
      <c r="P147" s="52">
        <v>491.90499999999997</v>
      </c>
      <c r="Q147">
        <f t="shared" si="150"/>
        <v>652.851</v>
      </c>
      <c r="R147">
        <f t="shared" si="151"/>
        <v>2843.5</v>
      </c>
      <c r="S147" s="1">
        <f t="shared" si="152"/>
        <v>1463.7789999999998</v>
      </c>
      <c r="T147" s="1">
        <f t="shared" si="169"/>
        <v>2843.5</v>
      </c>
      <c r="U147">
        <f t="shared" si="153"/>
        <v>0.10524348420030914</v>
      </c>
      <c r="V147" s="52">
        <f t="shared" si="154"/>
        <v>0.20444332602365459</v>
      </c>
      <c r="W147" s="1">
        <f t="shared" si="155"/>
        <v>934.3499999999998</v>
      </c>
      <c r="X147" s="1">
        <f t="shared" si="156"/>
        <v>1031.6389999999999</v>
      </c>
      <c r="Y147">
        <f t="shared" si="157"/>
        <v>6.7178344178020627E-2</v>
      </c>
      <c r="Z147">
        <f t="shared" si="158"/>
        <v>7.4173275335226649E-2</v>
      </c>
      <c r="AA147" s="52">
        <f t="shared" si="192"/>
        <v>0.47525698261790883</v>
      </c>
      <c r="AB147">
        <v>969.495</v>
      </c>
      <c r="AD147">
        <f t="shared" si="159"/>
        <v>258.52688673422824</v>
      </c>
      <c r="AE147" t="e">
        <f>#REF!</f>
        <v>#REF!</v>
      </c>
      <c r="AF147" t="e">
        <f t="shared" si="128"/>
        <v>#REF!</v>
      </c>
      <c r="AG147">
        <f t="shared" si="160"/>
        <v>1.954165856460436E-2</v>
      </c>
      <c r="AH147">
        <f t="shared" si="161"/>
        <v>1.8587690026546949E-2</v>
      </c>
      <c r="AI147">
        <f t="shared" si="183"/>
        <v>1.8587690026546949E-2</v>
      </c>
      <c r="AJ147">
        <f t="shared" si="184"/>
        <v>0.93259513640020664</v>
      </c>
      <c r="AL147">
        <v>344596.55</v>
      </c>
      <c r="AM147">
        <v>4402094.49</v>
      </c>
      <c r="AN147">
        <v>614.32000000000005</v>
      </c>
      <c r="AO147">
        <v>460.96</v>
      </c>
      <c r="AP147" s="52">
        <v>1.2740800000000001</v>
      </c>
      <c r="AQ147" s="48">
        <f t="shared" si="118"/>
        <v>1369.9927424</v>
      </c>
      <c r="AR147" s="48">
        <f t="shared" si="142"/>
        <v>439.04357242399999</v>
      </c>
      <c r="AS147" s="48">
        <f t="shared" si="143"/>
        <v>5608.6205478192005</v>
      </c>
      <c r="AU147">
        <v>973771.45</v>
      </c>
      <c r="AV147">
        <v>6749506</v>
      </c>
      <c r="AW147">
        <v>883559</v>
      </c>
      <c r="AX147" s="52">
        <v>116.19</v>
      </c>
      <c r="AY147" s="48">
        <f t="shared" si="170"/>
        <v>760.4432395214734</v>
      </c>
      <c r="AZ147" s="48">
        <f t="shared" si="171"/>
        <v>838.08542043205091</v>
      </c>
      <c r="BA147" s="48">
        <f t="shared" si="172"/>
        <v>5809.0248730527583</v>
      </c>
      <c r="BC147" s="77">
        <v>356.81099999999998</v>
      </c>
      <c r="BD147" s="46">
        <v>66566.59</v>
      </c>
      <c r="BE147" s="46">
        <v>2551.17</v>
      </c>
      <c r="BF147" s="48">
        <f t="shared" si="193"/>
        <v>835.52893184385573</v>
      </c>
      <c r="BG147" s="52">
        <v>796.7</v>
      </c>
      <c r="BL147">
        <v>21019</v>
      </c>
      <c r="BM147">
        <v>468639</v>
      </c>
      <c r="BN147">
        <v>39279.089999999997</v>
      </c>
      <c r="BO147">
        <v>18103</v>
      </c>
      <c r="BP147" s="52">
        <v>0.53349999999999997</v>
      </c>
      <c r="BQ147" s="48">
        <f t="shared" si="174"/>
        <v>107.55780693533271</v>
      </c>
      <c r="BR147" s="48">
        <f t="shared" si="175"/>
        <v>39.398313027179007</v>
      </c>
      <c r="BS147" s="48">
        <f t="shared" si="176"/>
        <v>878.42361761949394</v>
      </c>
      <c r="BU147">
        <v>124519</v>
      </c>
      <c r="BV147">
        <v>316073</v>
      </c>
      <c r="BW147">
        <v>49847</v>
      </c>
      <c r="BX147" s="52">
        <v>1.1216999999999999</v>
      </c>
      <c r="BY147" s="48">
        <f t="shared" si="194"/>
        <v>44.438798252652226</v>
      </c>
      <c r="BZ147" s="48">
        <f t="shared" si="195"/>
        <v>111.00918249086209</v>
      </c>
      <c r="CA147" s="48">
        <f t="shared" si="196"/>
        <v>281.78033342248375</v>
      </c>
      <c r="CC147">
        <v>217.01</v>
      </c>
      <c r="CD147">
        <v>598</v>
      </c>
      <c r="CE147">
        <v>58816</v>
      </c>
      <c r="CF147">
        <v>42.92</v>
      </c>
      <c r="CG147" s="52">
        <v>0.75700000000000001</v>
      </c>
      <c r="CH147" s="48">
        <f t="shared" si="114"/>
        <v>32.49044</v>
      </c>
      <c r="CI147" s="48">
        <f t="shared" si="178"/>
        <v>0.61696256999999999</v>
      </c>
      <c r="CJ147" s="48">
        <f t="shared" si="179"/>
        <v>44.523711999999996</v>
      </c>
      <c r="CL147">
        <v>5039.1000000000004</v>
      </c>
      <c r="CM147">
        <v>22317.1</v>
      </c>
      <c r="CN147">
        <v>50.85</v>
      </c>
      <c r="CO147">
        <v>84.09</v>
      </c>
      <c r="CP147" s="52">
        <v>6.3285</v>
      </c>
      <c r="CQ147" s="48">
        <f t="shared" si="115"/>
        <v>8.0350794027020616</v>
      </c>
      <c r="CR147" s="48">
        <f t="shared" si="131"/>
        <v>6.420216528000001</v>
      </c>
      <c r="CS147" s="48">
        <f t="shared" si="132"/>
        <v>28.433770768000002</v>
      </c>
      <c r="CU147">
        <v>28968.54</v>
      </c>
      <c r="CV147">
        <v>90771.3</v>
      </c>
      <c r="CW147">
        <v>109.05</v>
      </c>
      <c r="CX147">
        <v>106.61</v>
      </c>
      <c r="CY147" s="52">
        <v>7.2435999999999998</v>
      </c>
      <c r="CZ147" s="48">
        <f t="shared" si="144"/>
        <v>15.054668949141311</v>
      </c>
      <c r="DA147" s="48">
        <f t="shared" si="134"/>
        <v>36.908237443200008</v>
      </c>
      <c r="DB147" s="48">
        <f t="shared" si="135"/>
        <v>115.64989790400001</v>
      </c>
      <c r="DD147">
        <v>27978.94</v>
      </c>
      <c r="DE147">
        <v>98569</v>
      </c>
      <c r="DF147">
        <f t="shared" si="185"/>
        <v>13749.908942473627</v>
      </c>
      <c r="DG147">
        <f t="shared" si="185"/>
        <v>131409.99673255673</v>
      </c>
      <c r="DH147">
        <v>43.11</v>
      </c>
      <c r="DI147" s="52">
        <v>1.2366999999999999</v>
      </c>
      <c r="DJ147" s="48">
        <f t="shared" si="136"/>
        <v>34.858898681976228</v>
      </c>
      <c r="DK147" s="48">
        <f t="shared" si="137"/>
        <v>11.118225068709977</v>
      </c>
      <c r="DL147" s="48">
        <f t="shared" si="138"/>
        <v>106.25858877056419</v>
      </c>
      <c r="DN147">
        <v>37894.6</v>
      </c>
      <c r="DO147">
        <v>173388.32</v>
      </c>
      <c r="DP147">
        <v>320241.09999999998</v>
      </c>
      <c r="DQ147">
        <v>549651.80000000005</v>
      </c>
      <c r="DR147">
        <f t="shared" si="173"/>
        <v>1043281.22</v>
      </c>
      <c r="DV147" s="48">
        <f t="shared" si="163"/>
        <v>48.280751968000004</v>
      </c>
      <c r="DW147" s="48">
        <f t="shared" si="164"/>
        <v>1329.2237367776002</v>
      </c>
      <c r="DY147">
        <f t="shared" si="139"/>
        <v>12872.715341356501</v>
      </c>
      <c r="DZ147">
        <f t="shared" si="186"/>
        <v>8342.9762728723363</v>
      </c>
      <c r="EA147" s="52">
        <f t="shared" si="165"/>
        <v>7138.248609830358</v>
      </c>
      <c r="EB147" s="77">
        <f t="shared" si="146"/>
        <v>13229.526341356501</v>
      </c>
      <c r="EC147">
        <f t="shared" si="187"/>
        <v>0.95118282642675345</v>
      </c>
      <c r="EE147">
        <f t="shared" si="182"/>
        <v>2250.2591982588046</v>
      </c>
      <c r="EG147" s="87">
        <f t="shared" si="181"/>
        <v>3208.4006059871335</v>
      </c>
      <c r="EH147" s="48">
        <f t="shared" si="140"/>
        <v>1482.600129984002</v>
      </c>
      <c r="EI147" s="52">
        <f t="shared" si="188"/>
        <v>1037.390630488092</v>
      </c>
      <c r="EJ147" s="1">
        <f t="shared" si="189"/>
        <v>4691.0007359711353</v>
      </c>
      <c r="EK147" s="52">
        <f t="shared" si="190"/>
        <v>0.33727581953274149</v>
      </c>
      <c r="EL147">
        <f t="shared" si="191"/>
        <v>0.34707102592973538</v>
      </c>
      <c r="EN147">
        <v>13908.5</v>
      </c>
      <c r="EO147">
        <v>877108.37</v>
      </c>
      <c r="EP147">
        <f t="shared" si="145"/>
        <v>877.10837000000004</v>
      </c>
      <c r="EQ147">
        <f t="shared" si="141"/>
        <v>9220.0846428723362</v>
      </c>
    </row>
    <row r="148" spans="1:147" x14ac:dyDescent="0.25">
      <c r="A148" t="s">
        <v>436</v>
      </c>
      <c r="B148">
        <v>249.35</v>
      </c>
      <c r="C148">
        <v>1872.847</v>
      </c>
      <c r="D148">
        <v>282.62700000000001</v>
      </c>
      <c r="E148">
        <f t="shared" si="166"/>
        <v>0.28404722863106274</v>
      </c>
      <c r="F148" s="1">
        <f t="shared" si="167"/>
        <v>531.97699999999998</v>
      </c>
      <c r="G148" s="1">
        <f t="shared" si="168"/>
        <v>1872.847</v>
      </c>
      <c r="H148">
        <f t="shared" si="148"/>
        <v>0.35657111220142573</v>
      </c>
      <c r="I148" s="52">
        <f t="shared" si="149"/>
        <v>0.65924587796865275</v>
      </c>
      <c r="J148">
        <v>936.48</v>
      </c>
      <c r="K148">
        <v>3342.7890000000002</v>
      </c>
      <c r="L148">
        <v>45.3</v>
      </c>
      <c r="M148">
        <v>18.699000000000002</v>
      </c>
      <c r="N148" s="52">
        <v>768.46400000000006</v>
      </c>
      <c r="O148">
        <v>277.01900000000001</v>
      </c>
      <c r="P148" s="52">
        <v>501.89600000000002</v>
      </c>
      <c r="Q148">
        <f t="shared" si="150"/>
        <v>659.46100000000001</v>
      </c>
      <c r="R148">
        <f t="shared" si="151"/>
        <v>2840.893</v>
      </c>
      <c r="S148" s="1">
        <f t="shared" si="152"/>
        <v>1491.9240000000002</v>
      </c>
      <c r="T148" s="1">
        <f t="shared" si="169"/>
        <v>2840.893</v>
      </c>
      <c r="U148">
        <f t="shared" si="153"/>
        <v>0.1060629585394984</v>
      </c>
      <c r="V148" s="52">
        <f t="shared" si="154"/>
        <v>0.2019630466928283</v>
      </c>
      <c r="W148" s="1">
        <f t="shared" si="155"/>
        <v>959.94700000000023</v>
      </c>
      <c r="X148" s="1">
        <f t="shared" si="156"/>
        <v>968.04600000000005</v>
      </c>
      <c r="Y148">
        <f t="shared" si="157"/>
        <v>6.8243971449695753E-2</v>
      </c>
      <c r="Z148">
        <f t="shared" si="158"/>
        <v>6.8819740658590686E-2</v>
      </c>
      <c r="AA148" s="52">
        <f t="shared" si="192"/>
        <v>0.49789962930363341</v>
      </c>
      <c r="AB148">
        <v>1024.2829999999999</v>
      </c>
      <c r="AD148">
        <f t="shared" si="159"/>
        <v>273.13673110722129</v>
      </c>
      <c r="AE148" t="e">
        <f>#REF!</f>
        <v>#REF!</v>
      </c>
      <c r="AF148" t="e">
        <f t="shared" si="128"/>
        <v>#REF!</v>
      </c>
      <c r="AG148">
        <f t="shared" si="160"/>
        <v>2.0508610797186907E-2</v>
      </c>
      <c r="AH148">
        <f t="shared" si="161"/>
        <v>1.94176712667933E-2</v>
      </c>
      <c r="AI148">
        <f t="shared" si="183"/>
        <v>1.94176712667933E-2</v>
      </c>
      <c r="AJ148">
        <f t="shared" si="184"/>
        <v>0.92738810991545795</v>
      </c>
      <c r="AL148">
        <v>326463.37</v>
      </c>
      <c r="AM148">
        <v>4431925.16</v>
      </c>
      <c r="AN148">
        <v>629.6</v>
      </c>
      <c r="AO148">
        <v>432.3</v>
      </c>
      <c r="AP148" s="52">
        <v>1.2901750000000001</v>
      </c>
      <c r="AQ148" s="48">
        <f t="shared" si="118"/>
        <v>1370.0368325000002</v>
      </c>
      <c r="AR148" s="48">
        <f t="shared" si="142"/>
        <v>421.19487838975004</v>
      </c>
      <c r="AS148" s="48">
        <f t="shared" si="143"/>
        <v>5717.9590433030007</v>
      </c>
      <c r="AU148">
        <v>1005357.95</v>
      </c>
      <c r="AV148">
        <v>6762919</v>
      </c>
      <c r="AW148">
        <v>880204</v>
      </c>
      <c r="AX148" s="52">
        <v>117.71</v>
      </c>
      <c r="AY148" s="48">
        <f t="shared" si="170"/>
        <v>747.77334126242465</v>
      </c>
      <c r="AZ148" s="48">
        <f t="shared" si="171"/>
        <v>854.09731543624162</v>
      </c>
      <c r="BA148" s="48">
        <f t="shared" si="172"/>
        <v>5745.4073570639712</v>
      </c>
      <c r="BC148" s="77">
        <v>378.58199999999999</v>
      </c>
      <c r="BD148" s="46">
        <v>73625.55</v>
      </c>
      <c r="BE148" s="46">
        <v>2625.22</v>
      </c>
      <c r="BF148" s="48">
        <f t="shared" si="193"/>
        <v>936.23537639877941</v>
      </c>
      <c r="BG148" s="52">
        <v>786.4</v>
      </c>
      <c r="BL148">
        <v>21065</v>
      </c>
      <c r="BM148">
        <v>469036</v>
      </c>
      <c r="BN148">
        <v>39702.879999999997</v>
      </c>
      <c r="BO148">
        <v>20132</v>
      </c>
      <c r="BP148" s="52">
        <v>0.52190000000000003</v>
      </c>
      <c r="BQ148" s="48">
        <f t="shared" si="174"/>
        <v>114.64817014753784</v>
      </c>
      <c r="BR148" s="48">
        <f t="shared" si="175"/>
        <v>40.362138340678293</v>
      </c>
      <c r="BS148" s="48">
        <f t="shared" si="176"/>
        <v>898.7085648591684</v>
      </c>
      <c r="BU148">
        <v>127669</v>
      </c>
      <c r="BV148">
        <v>316765</v>
      </c>
      <c r="BW148">
        <v>50628</v>
      </c>
      <c r="BX148" s="52">
        <v>1.1392</v>
      </c>
      <c r="BY148" s="48">
        <f t="shared" si="194"/>
        <v>44.441713483146067</v>
      </c>
      <c r="BZ148" s="48">
        <f t="shared" si="195"/>
        <v>112.06899578651685</v>
      </c>
      <c r="CA148" s="48">
        <f t="shared" si="196"/>
        <v>278.05916432584269</v>
      </c>
      <c r="CC148">
        <v>179.24</v>
      </c>
      <c r="CD148">
        <v>606</v>
      </c>
      <c r="CE148">
        <v>54989</v>
      </c>
      <c r="CF148">
        <v>43.14</v>
      </c>
      <c r="CG148" s="52">
        <v>0.77070000000000005</v>
      </c>
      <c r="CH148" s="48">
        <f t="shared" si="114"/>
        <v>33.247998000000003</v>
      </c>
      <c r="CI148" s="48">
        <f t="shared" si="178"/>
        <v>0.60518446800000003</v>
      </c>
      <c r="CJ148" s="48">
        <f t="shared" si="179"/>
        <v>42.380022300000007</v>
      </c>
      <c r="CL148">
        <v>6038</v>
      </c>
      <c r="CM148">
        <v>23027.200000000001</v>
      </c>
      <c r="CN148">
        <v>51.27</v>
      </c>
      <c r="CO148">
        <v>78.790000000000006</v>
      </c>
      <c r="CP148" s="52">
        <v>6.4111000000000002</v>
      </c>
      <c r="CQ148" s="48">
        <f t="shared" si="115"/>
        <v>7.997067585905695</v>
      </c>
      <c r="CR148" s="48">
        <f t="shared" si="131"/>
        <v>7.7900766500000005</v>
      </c>
      <c r="CS148" s="48">
        <f t="shared" si="132"/>
        <v>29.709117760000002</v>
      </c>
      <c r="CU148">
        <v>26819.43</v>
      </c>
      <c r="CV148">
        <v>93722.4</v>
      </c>
      <c r="CW148">
        <v>105.47</v>
      </c>
      <c r="CX148">
        <v>112.5</v>
      </c>
      <c r="CY148" s="52">
        <v>7.0829000000000004</v>
      </c>
      <c r="CZ148" s="48">
        <f t="shared" si="144"/>
        <v>14.890793319120698</v>
      </c>
      <c r="DA148" s="48">
        <f t="shared" si="134"/>
        <v>34.601758100250002</v>
      </c>
      <c r="DB148" s="48">
        <f t="shared" si="135"/>
        <v>120.91829742</v>
      </c>
      <c r="DD148">
        <v>25612.6</v>
      </c>
      <c r="DE148">
        <v>98548</v>
      </c>
      <c r="DF148">
        <f>ET111</f>
        <v>12587</v>
      </c>
      <c r="DG148">
        <f>EU111</f>
        <v>131382</v>
      </c>
      <c r="DH148">
        <v>43.7</v>
      </c>
      <c r="DI148" s="52">
        <v>1.2344999999999999</v>
      </c>
      <c r="DJ148" s="48">
        <f t="shared" si="136"/>
        <v>35.398946942081821</v>
      </c>
      <c r="DK148" s="48">
        <f t="shared" si="137"/>
        <v>10.196030781692995</v>
      </c>
      <c r="DL148" s="48">
        <f t="shared" si="138"/>
        <v>106.42527339003645</v>
      </c>
      <c r="DN148">
        <v>37834.199999999997</v>
      </c>
      <c r="DO148">
        <v>177465.57</v>
      </c>
      <c r="DP148">
        <v>320288.2</v>
      </c>
      <c r="DQ148">
        <v>552028.30000000005</v>
      </c>
      <c r="DR148">
        <f t="shared" si="173"/>
        <v>1049782.07</v>
      </c>
      <c r="DV148" s="48">
        <f t="shared" si="163"/>
        <v>48.812738984999996</v>
      </c>
      <c r="DW148" s="48">
        <f t="shared" si="164"/>
        <v>1354.4025821622502</v>
      </c>
      <c r="DY148">
        <f t="shared" si="139"/>
        <v>12939.56684042202</v>
      </c>
      <c r="DZ148">
        <f t="shared" si="186"/>
        <v>8318.9576907112332</v>
      </c>
      <c r="EA148" s="52">
        <f t="shared" si="165"/>
        <v>7099.8099392262211</v>
      </c>
      <c r="EB148" s="77">
        <f t="shared" si="146"/>
        <v>13318.148840422018</v>
      </c>
      <c r="EC148">
        <f t="shared" si="187"/>
        <v>0.94680578118225123</v>
      </c>
      <c r="EE148">
        <f t="shared" si="182"/>
        <v>2238.8958997735581</v>
      </c>
      <c r="EG148" s="87">
        <f t="shared" si="181"/>
        <v>3304.6702396389965</v>
      </c>
      <c r="EH148" s="48">
        <f t="shared" si="140"/>
        <v>1480.9163779531298</v>
      </c>
      <c r="EI148" s="52">
        <f t="shared" si="188"/>
        <v>1055.9463730164368</v>
      </c>
      <c r="EJ148" s="1">
        <f t="shared" si="189"/>
        <v>4785.5866175921265</v>
      </c>
      <c r="EK148" s="52">
        <f t="shared" si="190"/>
        <v>0.34021402900472947</v>
      </c>
      <c r="EL148">
        <f t="shared" si="191"/>
        <v>0.3500470721901271</v>
      </c>
      <c r="EN148">
        <v>14066.4</v>
      </c>
      <c r="EO148">
        <v>918597.73</v>
      </c>
      <c r="EP148">
        <f t="shared" si="145"/>
        <v>918.59772999999996</v>
      </c>
      <c r="EQ148">
        <f t="shared" si="141"/>
        <v>9237.5554207112327</v>
      </c>
    </row>
    <row r="149" spans="1:147" x14ac:dyDescent="0.25">
      <c r="A149" t="s">
        <v>437</v>
      </c>
      <c r="B149">
        <v>260.14999999999998</v>
      </c>
      <c r="C149">
        <v>1942.3810000000001</v>
      </c>
      <c r="D149">
        <v>276.46199999999999</v>
      </c>
      <c r="E149">
        <f t="shared" si="166"/>
        <v>0.27626505819404118</v>
      </c>
      <c r="F149" s="1">
        <f t="shared" si="167"/>
        <v>536.61199999999997</v>
      </c>
      <c r="G149" s="1">
        <f t="shared" si="168"/>
        <v>1942.3810000000001</v>
      </c>
      <c r="H149">
        <f t="shared" si="148"/>
        <v>0.35431487230819819</v>
      </c>
      <c r="I149" s="52">
        <f t="shared" si="149"/>
        <v>0.67520612864012286</v>
      </c>
      <c r="J149">
        <v>965.27</v>
      </c>
      <c r="K149">
        <v>3380.605</v>
      </c>
      <c r="L149">
        <v>43.52</v>
      </c>
      <c r="M149">
        <v>18.327999999999999</v>
      </c>
      <c r="N149" s="52">
        <v>764.40700000000004</v>
      </c>
      <c r="O149">
        <v>277.01900000000001</v>
      </c>
      <c r="P149" s="52">
        <v>503.88200000000001</v>
      </c>
      <c r="Q149">
        <f t="shared" si="150"/>
        <v>688.25099999999998</v>
      </c>
      <c r="R149">
        <f t="shared" si="151"/>
        <v>2876.723</v>
      </c>
      <c r="S149" s="1">
        <f t="shared" si="152"/>
        <v>1514.5059999999999</v>
      </c>
      <c r="T149" s="1">
        <f t="shared" si="169"/>
        <v>2876.723</v>
      </c>
      <c r="U149">
        <f t="shared" si="153"/>
        <v>0.10640657055335412</v>
      </c>
      <c r="V149" s="52">
        <f t="shared" si="154"/>
        <v>0.2021135795183093</v>
      </c>
      <c r="W149" s="1">
        <f t="shared" si="155"/>
        <v>977.89399999999989</v>
      </c>
      <c r="X149" s="1">
        <f t="shared" si="156"/>
        <v>934.34199999999987</v>
      </c>
      <c r="Y149">
        <f t="shared" si="157"/>
        <v>6.8705140094989167E-2</v>
      </c>
      <c r="Z149">
        <f t="shared" si="158"/>
        <v>6.5645251946154046E-2</v>
      </c>
      <c r="AA149" s="52">
        <f t="shared" si="192"/>
        <v>0.51138771574219921</v>
      </c>
      <c r="AB149">
        <v>1112.982</v>
      </c>
      <c r="AD149">
        <f t="shared" si="159"/>
        <v>296.78932996171704</v>
      </c>
      <c r="AE149" t="e">
        <f>#REF!</f>
        <v>#REF!</v>
      </c>
      <c r="AF149" t="e">
        <f t="shared" si="128"/>
        <v>#REF!</v>
      </c>
      <c r="AG149">
        <f t="shared" si="160"/>
        <v>2.2323862142991788E-2</v>
      </c>
      <c r="AH149">
        <f t="shared" si="161"/>
        <v>2.0851904698993694E-2</v>
      </c>
      <c r="AI149">
        <f t="shared" si="183"/>
        <v>2.0851904698993694E-2</v>
      </c>
      <c r="AJ149">
        <f t="shared" si="184"/>
        <v>0.9132115904717919</v>
      </c>
      <c r="AL149">
        <v>366110.43</v>
      </c>
      <c r="AM149">
        <v>4423815.07</v>
      </c>
      <c r="AN149">
        <v>641.11</v>
      </c>
      <c r="AO149">
        <v>464.62</v>
      </c>
      <c r="AP149" s="52">
        <v>1.3104899999999999</v>
      </c>
      <c r="AQ149" s="48">
        <f t="shared" si="118"/>
        <v>1449.0481076999999</v>
      </c>
      <c r="AR149" s="48">
        <f t="shared" si="142"/>
        <v>479.78405741069997</v>
      </c>
      <c r="AS149" s="48">
        <f t="shared" si="143"/>
        <v>5797.3654110842999</v>
      </c>
      <c r="AU149">
        <v>999636.16</v>
      </c>
      <c r="AV149">
        <v>6741221</v>
      </c>
      <c r="AW149">
        <v>887863</v>
      </c>
      <c r="AX149" s="52">
        <v>119.44</v>
      </c>
      <c r="AY149" s="48">
        <f t="shared" si="170"/>
        <v>743.35482250502344</v>
      </c>
      <c r="AZ149" s="48">
        <f t="shared" si="171"/>
        <v>836.93583389149376</v>
      </c>
      <c r="BA149" s="48">
        <f t="shared" si="172"/>
        <v>5644.0229403884796</v>
      </c>
      <c r="BC149" s="77">
        <v>383.36900000000003</v>
      </c>
      <c r="BD149" s="46">
        <v>76256.820000000007</v>
      </c>
      <c r="BE149" s="46">
        <v>2737.11</v>
      </c>
      <c r="BF149" s="48">
        <f t="shared" si="193"/>
        <v>982.55170014559792</v>
      </c>
      <c r="BG149" s="52">
        <v>776.11</v>
      </c>
      <c r="BL149">
        <v>16860</v>
      </c>
      <c r="BM149">
        <v>464015</v>
      </c>
      <c r="BN149">
        <v>39393.360000000001</v>
      </c>
      <c r="BO149">
        <v>18454</v>
      </c>
      <c r="BP149" s="52">
        <v>0.51160000000000005</v>
      </c>
      <c r="BQ149" s="48">
        <f t="shared" si="174"/>
        <v>113.07146207974979</v>
      </c>
      <c r="BR149" s="48">
        <f t="shared" si="175"/>
        <v>32.955433932759966</v>
      </c>
      <c r="BS149" s="48">
        <f t="shared" si="176"/>
        <v>906.98788115715399</v>
      </c>
      <c r="BU149">
        <v>137596</v>
      </c>
      <c r="BV149">
        <v>308074</v>
      </c>
      <c r="BW149">
        <v>51366</v>
      </c>
      <c r="BX149" s="52">
        <v>1.1717</v>
      </c>
      <c r="BY149" s="48">
        <f t="shared" si="194"/>
        <v>43.838866604079541</v>
      </c>
      <c r="BZ149" s="48">
        <f t="shared" si="195"/>
        <v>117.43278996330119</v>
      </c>
      <c r="CA149" s="48">
        <f t="shared" si="196"/>
        <v>262.92907740889308</v>
      </c>
      <c r="CC149">
        <v>177.97</v>
      </c>
      <c r="CD149">
        <v>602</v>
      </c>
      <c r="CE149">
        <v>54992</v>
      </c>
      <c r="CF149">
        <v>44.25</v>
      </c>
      <c r="CG149" s="52">
        <v>0.78600000000000003</v>
      </c>
      <c r="CH149" s="48">
        <f t="shared" si="114"/>
        <v>34.780500000000004</v>
      </c>
      <c r="CI149" s="48">
        <f t="shared" si="178"/>
        <v>0.61305642000000005</v>
      </c>
      <c r="CJ149" s="48">
        <f t="shared" si="179"/>
        <v>43.223711999999999</v>
      </c>
      <c r="CL149">
        <v>5184.7</v>
      </c>
      <c r="CM149">
        <v>20330.599999999999</v>
      </c>
      <c r="CN149">
        <v>52.08</v>
      </c>
      <c r="CO149">
        <v>88.55</v>
      </c>
      <c r="CP149" s="52">
        <v>6.2327000000000004</v>
      </c>
      <c r="CQ149" s="48">
        <f t="shared" si="115"/>
        <v>8.3559292120589781</v>
      </c>
      <c r="CR149" s="48">
        <f t="shared" si="131"/>
        <v>6.7944975029999997</v>
      </c>
      <c r="CS149" s="48">
        <f t="shared" si="132"/>
        <v>26.643047993999996</v>
      </c>
      <c r="CU149">
        <v>24122.47</v>
      </c>
      <c r="CV149">
        <v>93561</v>
      </c>
      <c r="CW149">
        <v>110.81</v>
      </c>
      <c r="CX149">
        <v>108.29</v>
      </c>
      <c r="CY149" s="52">
        <v>7.0080999999999998</v>
      </c>
      <c r="CZ149" s="48">
        <f t="shared" si="144"/>
        <v>15.811703600119863</v>
      </c>
      <c r="DA149" s="48">
        <f t="shared" si="134"/>
        <v>31.612255710300001</v>
      </c>
      <c r="DB149" s="48">
        <f t="shared" si="135"/>
        <v>122.61075489</v>
      </c>
      <c r="DD149">
        <v>25931.98</v>
      </c>
      <c r="DE149">
        <v>100379</v>
      </c>
      <c r="DF149">
        <f t="shared" ref="DF149:DG151" si="197">DF150*DD149/DD150</f>
        <v>10022.684233819942</v>
      </c>
      <c r="DG149">
        <f t="shared" si="197"/>
        <v>132729.92174482823</v>
      </c>
      <c r="DH149">
        <v>44.22</v>
      </c>
      <c r="DI149" s="52">
        <v>1.234</v>
      </c>
      <c r="DJ149" s="48">
        <f t="shared" si="136"/>
        <v>35.834683954619123</v>
      </c>
      <c r="DK149" s="48">
        <f t="shared" si="137"/>
        <v>8.1221104001782347</v>
      </c>
      <c r="DL149" s="48">
        <f t="shared" si="138"/>
        <v>107.56071454200018</v>
      </c>
      <c r="DN149">
        <v>38627.199999999997</v>
      </c>
      <c r="DO149">
        <v>168601.56</v>
      </c>
      <c r="DP149">
        <v>323595.3</v>
      </c>
      <c r="DQ149">
        <v>560412.6</v>
      </c>
      <c r="DR149">
        <f t="shared" si="173"/>
        <v>1052609.46</v>
      </c>
      <c r="DV149" s="48">
        <f t="shared" si="163"/>
        <v>50.620559327999999</v>
      </c>
      <c r="DW149" s="48">
        <f t="shared" si="164"/>
        <v>1379.4341712353998</v>
      </c>
      <c r="DY149">
        <f t="shared" si="139"/>
        <v>12911.343539464826</v>
      </c>
      <c r="DZ149">
        <f t="shared" si="186"/>
        <v>8236.5977821899269</v>
      </c>
      <c r="EA149" s="52">
        <f t="shared" si="165"/>
        <v>7023.4571116238794</v>
      </c>
      <c r="EB149" s="77">
        <f t="shared" si="146"/>
        <v>13294.712539464826</v>
      </c>
      <c r="EC149">
        <f t="shared" si="187"/>
        <v>0.93406349517078557</v>
      </c>
      <c r="EE149">
        <f t="shared" si="182"/>
        <v>2315.2129099757813</v>
      </c>
      <c r="EG149" s="87">
        <f t="shared" si="181"/>
        <v>3426.6477758012488</v>
      </c>
      <c r="EH149" s="48">
        <f t="shared" si="140"/>
        <v>1514.2500352317329</v>
      </c>
      <c r="EI149" s="52">
        <f t="shared" si="188"/>
        <v>1038.5576735355548</v>
      </c>
      <c r="EJ149" s="1">
        <f t="shared" si="189"/>
        <v>4940.8978110329817</v>
      </c>
      <c r="EK149" s="52">
        <f t="shared" si="190"/>
        <v>0.34713892947706643</v>
      </c>
      <c r="EL149">
        <f t="shared" si="191"/>
        <v>0.35948521263887767</v>
      </c>
      <c r="EN149">
        <v>14233.2</v>
      </c>
      <c r="EO149">
        <v>913415.35</v>
      </c>
      <c r="EP149">
        <f t="shared" si="145"/>
        <v>913.41534999999999</v>
      </c>
      <c r="EQ149">
        <f t="shared" si="141"/>
        <v>9150.0131321899262</v>
      </c>
    </row>
    <row r="150" spans="1:147" x14ac:dyDescent="0.25">
      <c r="A150" t="s">
        <v>438</v>
      </c>
      <c r="B150">
        <v>244.86</v>
      </c>
      <c r="C150">
        <v>1964.8810000000001</v>
      </c>
      <c r="D150">
        <v>274.827</v>
      </c>
      <c r="E150">
        <f t="shared" si="166"/>
        <v>0.26448777305088705</v>
      </c>
      <c r="F150" s="1">
        <f t="shared" si="167"/>
        <v>519.68700000000001</v>
      </c>
      <c r="G150" s="1">
        <f t="shared" si="168"/>
        <v>1964.8810000000001</v>
      </c>
      <c r="H150">
        <f t="shared" si="148"/>
        <v>0.35457880006495435</v>
      </c>
      <c r="I150" s="52">
        <f t="shared" si="149"/>
        <v>0.67723597915985945</v>
      </c>
      <c r="J150">
        <v>911.75</v>
      </c>
      <c r="K150">
        <v>3414.8270000000002</v>
      </c>
      <c r="L150">
        <v>44.28</v>
      </c>
      <c r="M150">
        <v>17.292999999999999</v>
      </c>
      <c r="N150" s="52">
        <v>769.34199999999998</v>
      </c>
      <c r="O150">
        <v>277.01900000000001</v>
      </c>
      <c r="P150" s="52">
        <v>513.50300000000004</v>
      </c>
      <c r="Q150">
        <f t="shared" si="150"/>
        <v>634.73099999999999</v>
      </c>
      <c r="R150">
        <f t="shared" si="151"/>
        <v>2901.3240000000001</v>
      </c>
      <c r="S150" s="1">
        <f t="shared" si="152"/>
        <v>1465.6459999999997</v>
      </c>
      <c r="T150" s="1">
        <f t="shared" si="169"/>
        <v>2901.3240000000001</v>
      </c>
      <c r="U150">
        <f t="shared" si="153"/>
        <v>0.10162359679108046</v>
      </c>
      <c r="V150" s="52">
        <f t="shared" si="154"/>
        <v>0.20116930031964389</v>
      </c>
      <c r="W150" s="1">
        <f t="shared" si="155"/>
        <v>945.95899999999972</v>
      </c>
      <c r="X150" s="1">
        <f t="shared" si="156"/>
        <v>936.44299999999998</v>
      </c>
      <c r="Y150">
        <f t="shared" si="157"/>
        <v>6.5590023782614401E-2</v>
      </c>
      <c r="Z150">
        <f t="shared" si="158"/>
        <v>6.4930212240766033E-2</v>
      </c>
      <c r="AA150" s="52">
        <f t="shared" si="192"/>
        <v>0.50252762162386144</v>
      </c>
      <c r="AB150">
        <v>1222.759</v>
      </c>
      <c r="AD150">
        <f t="shared" si="159"/>
        <v>326.06261764759824</v>
      </c>
      <c r="AE150" t="e">
        <f>#REF!</f>
        <v>#REF!</v>
      </c>
      <c r="AF150" t="e">
        <f t="shared" si="128"/>
        <v>#REF!</v>
      </c>
      <c r="AG150">
        <f t="shared" si="160"/>
        <v>2.4166762365539135E-2</v>
      </c>
      <c r="AH150">
        <f t="shared" si="161"/>
        <v>2.2608225986673294E-2</v>
      </c>
      <c r="AI150">
        <f t="shared" si="183"/>
        <v>2.2608225986673294E-2</v>
      </c>
      <c r="AJ150">
        <f t="shared" si="184"/>
        <v>0.91290086888950861</v>
      </c>
      <c r="AL150">
        <v>396005.1</v>
      </c>
      <c r="AM150">
        <v>4469453.0999999996</v>
      </c>
      <c r="AN150">
        <v>654.83000000000004</v>
      </c>
      <c r="AO150">
        <v>471.11</v>
      </c>
      <c r="AP150" s="52">
        <v>1.3482019999999999</v>
      </c>
      <c r="AQ150" s="48">
        <f t="shared" si="118"/>
        <v>1517.99455988</v>
      </c>
      <c r="AR150" s="48">
        <f t="shared" si="142"/>
        <v>533.89486783019993</v>
      </c>
      <c r="AS150" s="48">
        <f t="shared" si="143"/>
        <v>6025.7256083261991</v>
      </c>
      <c r="AU150">
        <v>1025941.81</v>
      </c>
      <c r="AV150">
        <v>6717975</v>
      </c>
      <c r="AW150">
        <v>891043</v>
      </c>
      <c r="AX150" s="52">
        <v>120.74</v>
      </c>
      <c r="AY150" s="48">
        <f t="shared" si="170"/>
        <v>737.98492628789131</v>
      </c>
      <c r="AZ150" s="48">
        <f t="shared" si="171"/>
        <v>849.71162000993877</v>
      </c>
      <c r="BA150" s="48">
        <f t="shared" si="172"/>
        <v>5564.001159516316</v>
      </c>
      <c r="BC150" s="77">
        <v>401.03100000000001</v>
      </c>
      <c r="BD150" s="46">
        <v>83198.25</v>
      </c>
      <c r="BE150" s="46">
        <v>2794.32</v>
      </c>
      <c r="BF150" s="48">
        <f t="shared" si="193"/>
        <v>1083.8609450111385</v>
      </c>
      <c r="BG150" s="52">
        <v>767.61</v>
      </c>
      <c r="BL150">
        <v>17745</v>
      </c>
      <c r="BM150">
        <v>467104</v>
      </c>
      <c r="BN150">
        <v>40614.36</v>
      </c>
      <c r="BO150">
        <v>17355</v>
      </c>
      <c r="BP150" s="52">
        <v>0.50329999999999997</v>
      </c>
      <c r="BQ150" s="48">
        <f t="shared" si="174"/>
        <v>115.17854162527321</v>
      </c>
      <c r="BR150" s="48">
        <f t="shared" si="175"/>
        <v>35.257301808066764</v>
      </c>
      <c r="BS150" s="48">
        <f t="shared" si="176"/>
        <v>928.08265448042926</v>
      </c>
      <c r="BU150">
        <v>122428</v>
      </c>
      <c r="BV150">
        <v>294884</v>
      </c>
      <c r="BW150">
        <v>51974</v>
      </c>
      <c r="BX150" s="52">
        <v>1.0984</v>
      </c>
      <c r="BY150" s="48">
        <f t="shared" si="194"/>
        <v>47.317916970138377</v>
      </c>
      <c r="BZ150" s="48">
        <f t="shared" si="195"/>
        <v>111.46030589949017</v>
      </c>
      <c r="CA150" s="48">
        <f t="shared" si="196"/>
        <v>268.46686088856518</v>
      </c>
      <c r="CC150">
        <v>-585.98</v>
      </c>
      <c r="CD150">
        <v>628</v>
      </c>
      <c r="CE150">
        <v>54903</v>
      </c>
      <c r="CF150">
        <v>45.32</v>
      </c>
      <c r="CG150" s="52">
        <v>0.83130000000000004</v>
      </c>
      <c r="CH150" s="48">
        <f t="shared" si="114"/>
        <v>37.674516000000004</v>
      </c>
      <c r="CI150" s="48">
        <f t="shared" si="178"/>
        <v>3.4931225999999989E-2</v>
      </c>
      <c r="CJ150" s="48">
        <f t="shared" si="179"/>
        <v>45.640863900000006</v>
      </c>
      <c r="CL150">
        <v>5562.1</v>
      </c>
      <c r="CM150">
        <v>22077.1</v>
      </c>
      <c r="CN150">
        <v>51.64</v>
      </c>
      <c r="CO150">
        <v>80.72</v>
      </c>
      <c r="CP150" s="52">
        <v>6.0111999999999997</v>
      </c>
      <c r="CQ150" s="48">
        <f t="shared" si="115"/>
        <v>8.5906308224647336</v>
      </c>
      <c r="CR150" s="48">
        <f t="shared" si="131"/>
        <v>7.4988343441999996</v>
      </c>
      <c r="CS150" s="48">
        <f t="shared" si="132"/>
        <v>29.764390374199998</v>
      </c>
      <c r="CU150">
        <v>21553.16</v>
      </c>
      <c r="CV150">
        <v>92502.7</v>
      </c>
      <c r="CW150">
        <v>113.48</v>
      </c>
      <c r="CX150">
        <v>111.33</v>
      </c>
      <c r="CY150" s="52">
        <v>6.8648999999999996</v>
      </c>
      <c r="CZ150" s="48">
        <f t="shared" si="144"/>
        <v>16.530466576352168</v>
      </c>
      <c r="DA150" s="48">
        <f t="shared" si="134"/>
        <v>29.058013418319998</v>
      </c>
      <c r="DB150" s="48">
        <f t="shared" si="135"/>
        <v>124.71232514539999</v>
      </c>
      <c r="DD150">
        <v>24280.94</v>
      </c>
      <c r="DE150">
        <v>96814</v>
      </c>
      <c r="DF150">
        <f t="shared" si="197"/>
        <v>9384.5589314941626</v>
      </c>
      <c r="DG150">
        <f t="shared" si="197"/>
        <v>128015.96592717401</v>
      </c>
      <c r="DH150">
        <v>44.34</v>
      </c>
      <c r="DI150" s="52">
        <v>1.2219</v>
      </c>
      <c r="DJ150" s="48">
        <f t="shared" si="136"/>
        <v>36.287748588264179</v>
      </c>
      <c r="DK150" s="48">
        <f t="shared" si="137"/>
        <v>7.6803002958459476</v>
      </c>
      <c r="DL150" s="48">
        <f t="shared" si="138"/>
        <v>104.76795640164826</v>
      </c>
      <c r="DN150">
        <v>38577</v>
      </c>
      <c r="DO150">
        <v>175057.13</v>
      </c>
      <c r="DP150">
        <v>326229.5</v>
      </c>
      <c r="DQ150">
        <v>567581.5</v>
      </c>
      <c r="DR150">
        <f t="shared" si="173"/>
        <v>1068868.1299999999</v>
      </c>
      <c r="DV150" s="48">
        <f t="shared" si="163"/>
        <v>52.009588553999997</v>
      </c>
      <c r="DW150" s="48">
        <f t="shared" si="164"/>
        <v>1441.0501506022597</v>
      </c>
      <c r="DY150">
        <f t="shared" si="139"/>
        <v>13091.161819032759</v>
      </c>
      <c r="DZ150">
        <f t="shared" si="186"/>
        <v>8247.2416893875707</v>
      </c>
      <c r="EA150" s="52">
        <f t="shared" si="165"/>
        <v>7005.0513101185752</v>
      </c>
      <c r="EB150" s="77">
        <f t="shared" si="146"/>
        <v>13492.192819032758</v>
      </c>
      <c r="EC150">
        <f t="shared" si="187"/>
        <v>0.93550909487618195</v>
      </c>
      <c r="EE150">
        <f t="shared" si="182"/>
        <v>2385.8502985487585</v>
      </c>
      <c r="EG150" s="87">
        <f t="shared" si="181"/>
        <v>3601.4202517615226</v>
      </c>
      <c r="EH150" s="48">
        <f t="shared" si="140"/>
        <v>1574.5961748320615</v>
      </c>
      <c r="EI150" s="52">
        <f t="shared" si="188"/>
        <v>1048.4737474974957</v>
      </c>
      <c r="EJ150" s="1">
        <f t="shared" si="189"/>
        <v>5176.0164265935837</v>
      </c>
      <c r="EK150" s="52">
        <f t="shared" si="190"/>
        <v>0.35888980444128771</v>
      </c>
      <c r="EL150">
        <f t="shared" si="191"/>
        <v>0.36848523163422392</v>
      </c>
      <c r="EN150">
        <v>14422.3</v>
      </c>
      <c r="EO150">
        <v>937207.06</v>
      </c>
      <c r="EP150">
        <f t="shared" si="145"/>
        <v>937.20706000000007</v>
      </c>
      <c r="EQ150">
        <f t="shared" si="141"/>
        <v>9184.4487493875713</v>
      </c>
    </row>
    <row r="151" spans="1:147" x14ac:dyDescent="0.25">
      <c r="A151" t="s">
        <v>439</v>
      </c>
      <c r="B151">
        <v>269.83999999999997</v>
      </c>
      <c r="C151">
        <v>1986.163</v>
      </c>
      <c r="D151">
        <v>275.48200000000003</v>
      </c>
      <c r="E151">
        <f t="shared" si="166"/>
        <v>0.2745605471454256</v>
      </c>
      <c r="F151" s="1">
        <f t="shared" si="167"/>
        <v>545.322</v>
      </c>
      <c r="G151" s="1">
        <f t="shared" si="168"/>
        <v>1986.163</v>
      </c>
      <c r="H151">
        <f t="shared" si="148"/>
        <v>0.35369178881826435</v>
      </c>
      <c r="I151" s="52">
        <f t="shared" si="149"/>
        <v>0.67976446348876052</v>
      </c>
      <c r="J151">
        <v>972.29</v>
      </c>
      <c r="K151">
        <v>3434.453</v>
      </c>
      <c r="L151">
        <v>44.39</v>
      </c>
      <c r="M151">
        <v>23.013999999999999</v>
      </c>
      <c r="N151" s="52">
        <v>769.125</v>
      </c>
      <c r="O151">
        <v>267.01900000000001</v>
      </c>
      <c r="P151" s="52">
        <v>512.61300000000006</v>
      </c>
      <c r="Q151">
        <f t="shared" si="150"/>
        <v>705.27099999999996</v>
      </c>
      <c r="R151">
        <f t="shared" si="151"/>
        <v>2921.84</v>
      </c>
      <c r="S151" s="1">
        <f t="shared" si="152"/>
        <v>1541.8</v>
      </c>
      <c r="T151" s="1">
        <f t="shared" si="169"/>
        <v>2921.84</v>
      </c>
      <c r="U151">
        <f t="shared" si="153"/>
        <v>0.10582235735807874</v>
      </c>
      <c r="V151" s="52">
        <f t="shared" si="154"/>
        <v>0.20054222118506215</v>
      </c>
      <c r="W151" s="1">
        <f t="shared" si="155"/>
        <v>996.47799999999995</v>
      </c>
      <c r="X151" s="1">
        <f t="shared" si="156"/>
        <v>935.67700000000013</v>
      </c>
      <c r="Y151">
        <f t="shared" si="157"/>
        <v>6.8393858487134251E-2</v>
      </c>
      <c r="Z151">
        <f t="shared" si="158"/>
        <v>6.4220745794354037E-2</v>
      </c>
      <c r="AA151" s="52">
        <f t="shared" si="192"/>
        <v>0.51573398614500376</v>
      </c>
      <c r="AB151">
        <v>1370.665</v>
      </c>
      <c r="AD151">
        <f t="shared" si="159"/>
        <v>365.50343756860121</v>
      </c>
      <c r="AE151" t="e">
        <f>#REF!</f>
        <v>#REF!</v>
      </c>
      <c r="AF151" t="e">
        <f t="shared" si="128"/>
        <v>#REF!</v>
      </c>
      <c r="AG151">
        <f t="shared" si="160"/>
        <v>2.6118379077802782E-2</v>
      </c>
      <c r="AH151">
        <f t="shared" si="161"/>
        <v>2.5086545197814725E-2</v>
      </c>
      <c r="AI151">
        <f t="shared" si="183"/>
        <v>2.5086545197814725E-2</v>
      </c>
      <c r="AJ151">
        <f t="shared" si="184"/>
        <v>0.93540740900530106</v>
      </c>
      <c r="AL151">
        <v>403669.39</v>
      </c>
      <c r="AM151">
        <v>4493368.87</v>
      </c>
      <c r="AN151">
        <v>664.62</v>
      </c>
      <c r="AO151">
        <v>529.22</v>
      </c>
      <c r="AP151" s="52">
        <v>1.374484</v>
      </c>
      <c r="AQ151" s="48">
        <f t="shared" si="118"/>
        <v>1640.9139785600003</v>
      </c>
      <c r="AR151" s="48">
        <f t="shared" si="142"/>
        <v>554.83711784476009</v>
      </c>
      <c r="AS151" s="48">
        <f t="shared" si="143"/>
        <v>6176.0636179130806</v>
      </c>
      <c r="AU151">
        <v>1042374.9</v>
      </c>
      <c r="AV151">
        <v>6746777</v>
      </c>
      <c r="AW151">
        <v>880636</v>
      </c>
      <c r="AX151" s="52">
        <v>117.78</v>
      </c>
      <c r="AY151" s="48">
        <f t="shared" si="170"/>
        <v>747.69570385464419</v>
      </c>
      <c r="AZ151" s="48">
        <f t="shared" si="171"/>
        <v>885.01859398879265</v>
      </c>
      <c r="BA151" s="48">
        <f t="shared" si="172"/>
        <v>5728.2874851417891</v>
      </c>
      <c r="BC151" s="77">
        <v>505.48200000000003</v>
      </c>
      <c r="BD151" s="46">
        <v>88860.31</v>
      </c>
      <c r="BE151" s="46">
        <v>2882.59</v>
      </c>
      <c r="BF151" s="48">
        <f t="shared" si="193"/>
        <v>1175.3231929105218</v>
      </c>
      <c r="BG151" s="52">
        <v>756.05</v>
      </c>
      <c r="BL151">
        <v>16715</v>
      </c>
      <c r="BM151">
        <v>490376</v>
      </c>
      <c r="BN151">
        <v>41372.339999999997</v>
      </c>
      <c r="BO151">
        <v>29226</v>
      </c>
      <c r="BP151" s="52">
        <v>0.49480000000000002</v>
      </c>
      <c r="BQ151" s="48">
        <f t="shared" si="174"/>
        <v>142.68055780113178</v>
      </c>
      <c r="BR151" s="48">
        <f t="shared" si="175"/>
        <v>33.78132578819725</v>
      </c>
      <c r="BS151" s="48">
        <f t="shared" si="176"/>
        <v>991.05901374292637</v>
      </c>
      <c r="BU151">
        <v>114632</v>
      </c>
      <c r="BV151">
        <v>296052</v>
      </c>
      <c r="BW151">
        <v>52449</v>
      </c>
      <c r="BX151" s="52">
        <v>1.0448999999999999</v>
      </c>
      <c r="BY151" s="48">
        <f t="shared" si="194"/>
        <v>50.195233993683608</v>
      </c>
      <c r="BZ151" s="48">
        <f t="shared" si="195"/>
        <v>109.70619198009379</v>
      </c>
      <c r="CA151" s="48">
        <f t="shared" si="196"/>
        <v>283.33046224519092</v>
      </c>
      <c r="CC151">
        <v>184.37</v>
      </c>
      <c r="CD151">
        <v>668</v>
      </c>
      <c r="CE151">
        <v>57153</v>
      </c>
      <c r="CF151">
        <v>48.41</v>
      </c>
      <c r="CG151" s="52">
        <v>0.84740000000000004</v>
      </c>
      <c r="CH151" s="48">
        <f t="shared" si="114"/>
        <v>41.022633999999996</v>
      </c>
      <c r="CI151" s="48">
        <f t="shared" si="178"/>
        <v>0.7222983380000001</v>
      </c>
      <c r="CJ151" s="48">
        <f t="shared" si="179"/>
        <v>48.431452200000003</v>
      </c>
      <c r="CL151">
        <v>5587</v>
      </c>
      <c r="CM151">
        <v>23305</v>
      </c>
      <c r="CN151">
        <v>51.87</v>
      </c>
      <c r="CO151">
        <v>70.62</v>
      </c>
      <c r="CP151" s="52">
        <v>5.7594000000000003</v>
      </c>
      <c r="CQ151" s="48">
        <f t="shared" si="115"/>
        <v>9.0061464735909986</v>
      </c>
      <c r="CR151" s="48">
        <f t="shared" si="131"/>
        <v>7.6792421080000004</v>
      </c>
      <c r="CS151" s="48">
        <f t="shared" si="132"/>
        <v>32.032349619999998</v>
      </c>
      <c r="CU151">
        <v>18498.86</v>
      </c>
      <c r="CV151">
        <v>89117.1</v>
      </c>
      <c r="CW151">
        <v>112.18</v>
      </c>
      <c r="CX151">
        <v>108.95</v>
      </c>
      <c r="CY151" s="52">
        <v>6.7404999999999999</v>
      </c>
      <c r="CZ151" s="48">
        <f t="shared" si="144"/>
        <v>16.642682293598398</v>
      </c>
      <c r="DA151" s="48">
        <f t="shared" si="134"/>
        <v>25.426387088240002</v>
      </c>
      <c r="DB151" s="48">
        <f t="shared" si="135"/>
        <v>122.49002807640001</v>
      </c>
      <c r="DD151">
        <v>26299.9</v>
      </c>
      <c r="DE151">
        <v>96946</v>
      </c>
      <c r="DF151">
        <f t="shared" si="197"/>
        <v>10164.884944421565</v>
      </c>
      <c r="DG151">
        <f t="shared" si="197"/>
        <v>128190.50790976318</v>
      </c>
      <c r="DH151">
        <v>44.09</v>
      </c>
      <c r="DI151" s="52">
        <v>1.1988000000000001</v>
      </c>
      <c r="DJ151" s="48">
        <f t="shared" si="136"/>
        <v>36.778445111778446</v>
      </c>
      <c r="DK151" s="48">
        <f t="shared" si="137"/>
        <v>8.479216670354992</v>
      </c>
      <c r="DL151" s="48">
        <f t="shared" si="138"/>
        <v>106.93235561374972</v>
      </c>
      <c r="DN151">
        <v>39549.599999999999</v>
      </c>
      <c r="DO151">
        <v>162400.76</v>
      </c>
      <c r="DP151">
        <v>324981.3</v>
      </c>
      <c r="DQ151">
        <v>569272.80000000005</v>
      </c>
      <c r="DR151">
        <f t="shared" si="173"/>
        <v>1056654.8600000001</v>
      </c>
      <c r="DV151" s="48">
        <f t="shared" si="163"/>
        <v>54.360292406399999</v>
      </c>
      <c r="DW151" s="48">
        <f t="shared" si="164"/>
        <v>1452.3551985922402</v>
      </c>
      <c r="DY151">
        <f t="shared" si="139"/>
        <v>13488.626764553137</v>
      </c>
      <c r="DZ151">
        <f t="shared" si="186"/>
        <v>8503.4636119221468</v>
      </c>
      <c r="EA151" s="52">
        <f t="shared" si="165"/>
        <v>7180.6426837340296</v>
      </c>
      <c r="EB151" s="77">
        <f t="shared" si="146"/>
        <v>13994.108764553137</v>
      </c>
      <c r="EC151">
        <f t="shared" si="187"/>
        <v>0.96049395420311579</v>
      </c>
      <c r="EE151">
        <f t="shared" si="182"/>
        <v>2525.6121419936976</v>
      </c>
      <c r="EG151" s="87">
        <f t="shared" si="181"/>
        <v>3860.2585749989494</v>
      </c>
      <c r="EH151" s="48">
        <f t="shared" si="140"/>
        <v>1625.6503738064389</v>
      </c>
      <c r="EI151" s="52">
        <f t="shared" si="188"/>
        <v>1083.5887025014836</v>
      </c>
      <c r="EJ151" s="1">
        <f t="shared" si="189"/>
        <v>5485.9089488053887</v>
      </c>
      <c r="EK151" s="52">
        <f t="shared" si="190"/>
        <v>0.37652861409674793</v>
      </c>
      <c r="EL151">
        <f t="shared" si="191"/>
        <v>0.377417295379397</v>
      </c>
      <c r="EN151">
        <v>14569.7</v>
      </c>
      <c r="EO151">
        <v>999747.2</v>
      </c>
      <c r="EP151">
        <f t="shared" si="145"/>
        <v>999.74719999999991</v>
      </c>
      <c r="EQ151">
        <f t="shared" si="141"/>
        <v>9503.2108119221466</v>
      </c>
    </row>
    <row r="152" spans="1:147" x14ac:dyDescent="0.25">
      <c r="A152" t="s">
        <v>440</v>
      </c>
      <c r="B152">
        <v>297.2</v>
      </c>
      <c r="C152">
        <v>2073.7440000000001</v>
      </c>
      <c r="D152">
        <v>271.952</v>
      </c>
      <c r="E152">
        <f t="shared" si="166"/>
        <v>0.27445624918022671</v>
      </c>
      <c r="F152" s="1">
        <f t="shared" si="167"/>
        <v>569.15200000000004</v>
      </c>
      <c r="G152" s="1">
        <f t="shared" si="168"/>
        <v>2073.7440000000001</v>
      </c>
      <c r="H152">
        <f t="shared" si="148"/>
        <v>0.35370015107476871</v>
      </c>
      <c r="I152" s="52">
        <f t="shared" si="149"/>
        <v>0.69884867822436836</v>
      </c>
      <c r="J152">
        <v>993.73</v>
      </c>
      <c r="K152">
        <v>3480.1419999999998</v>
      </c>
      <c r="L152">
        <v>48.54</v>
      </c>
      <c r="M152">
        <v>20.766999999999999</v>
      </c>
      <c r="N152" s="52">
        <v>773.94100000000003</v>
      </c>
      <c r="O152">
        <v>227.84100000000001</v>
      </c>
      <c r="P152" s="52">
        <v>512.77</v>
      </c>
      <c r="Q152">
        <f t="shared" si="150"/>
        <v>765.88900000000001</v>
      </c>
      <c r="R152">
        <f t="shared" si="151"/>
        <v>2967.3719999999998</v>
      </c>
      <c r="S152" s="1">
        <f t="shared" si="152"/>
        <v>1609.1369999999999</v>
      </c>
      <c r="T152" s="1">
        <f t="shared" si="169"/>
        <v>2967.3719999999998</v>
      </c>
      <c r="U152">
        <f t="shared" si="153"/>
        <v>0.10957467671753386</v>
      </c>
      <c r="V152" s="52">
        <f t="shared" si="154"/>
        <v>0.20206410492124777</v>
      </c>
      <c r="W152" s="1">
        <f t="shared" si="155"/>
        <v>1039.9849999999999</v>
      </c>
      <c r="X152" s="1">
        <f t="shared" si="156"/>
        <v>893.6279999999997</v>
      </c>
      <c r="Y152">
        <f t="shared" si="157"/>
        <v>7.0818097008573194E-2</v>
      </c>
      <c r="Z152">
        <f t="shared" si="158"/>
        <v>6.085187228044369E-2</v>
      </c>
      <c r="AA152" s="52">
        <f t="shared" si="192"/>
        <v>0.53784547373233427</v>
      </c>
      <c r="AB152">
        <v>1425.704</v>
      </c>
      <c r="AD152">
        <f t="shared" si="159"/>
        <v>380.18021395111498</v>
      </c>
      <c r="AE152" t="e">
        <f>#REF!</f>
        <v>#REF!</v>
      </c>
      <c r="AF152" t="e">
        <f t="shared" si="128"/>
        <v>#REF!</v>
      </c>
      <c r="AG152">
        <f t="shared" si="160"/>
        <v>2.5598641797585156E-2</v>
      </c>
      <c r="AH152">
        <f t="shared" si="161"/>
        <v>2.5888488076587814E-2</v>
      </c>
      <c r="AI152">
        <f t="shared" si="183"/>
        <v>2.5888488076587814E-2</v>
      </c>
      <c r="AJ152">
        <f t="shared" si="184"/>
        <v>0.98543423292144583</v>
      </c>
      <c r="AL152">
        <v>368646.81</v>
      </c>
      <c r="AM152">
        <v>4510018.9000000004</v>
      </c>
      <c r="AN152">
        <v>679.56</v>
      </c>
      <c r="AO152">
        <v>727.34</v>
      </c>
      <c r="AP152" s="52">
        <v>1.4493830000000001</v>
      </c>
      <c r="AQ152" s="48">
        <f t="shared" si="118"/>
        <v>2039.1369427000002</v>
      </c>
      <c r="AR152" s="48">
        <f t="shared" si="142"/>
        <v>534.31041941823003</v>
      </c>
      <c r="AS152" s="48">
        <f t="shared" si="143"/>
        <v>6536.7447233387011</v>
      </c>
      <c r="AU152">
        <v>1054457.8999999999</v>
      </c>
      <c r="AV152">
        <v>6786416</v>
      </c>
      <c r="AW152">
        <v>885678</v>
      </c>
      <c r="AX152" s="52">
        <v>113.07</v>
      </c>
      <c r="AY152" s="48">
        <f t="shared" si="170"/>
        <v>783.30061024144345</v>
      </c>
      <c r="AZ152" s="48">
        <f t="shared" si="171"/>
        <v>932.57088529229679</v>
      </c>
      <c r="BA152" s="48">
        <f t="shared" si="172"/>
        <v>6001.9598478818434</v>
      </c>
      <c r="BC152" s="77">
        <v>643.57000000000005</v>
      </c>
      <c r="BD152" s="46">
        <v>96445.98</v>
      </c>
      <c r="BE152" s="46">
        <v>2952.01</v>
      </c>
      <c r="BF152" s="48">
        <f t="shared" si="193"/>
        <v>1297.8171004117662</v>
      </c>
      <c r="BG152" s="52">
        <v>743.14</v>
      </c>
      <c r="BL152">
        <v>18299</v>
      </c>
      <c r="BM152">
        <v>513511</v>
      </c>
      <c r="BN152">
        <v>42514.11</v>
      </c>
      <c r="BO152">
        <v>25768</v>
      </c>
      <c r="BP152" s="52">
        <v>0.48920000000000002</v>
      </c>
      <c r="BQ152" s="48">
        <f t="shared" si="174"/>
        <v>139.57912919051512</v>
      </c>
      <c r="BR152" s="48">
        <f t="shared" si="175"/>
        <v>37.405968928863444</v>
      </c>
      <c r="BS152" s="48">
        <f t="shared" si="176"/>
        <v>1049.6954210956662</v>
      </c>
      <c r="BU152">
        <v>119293</v>
      </c>
      <c r="BV152">
        <v>295061</v>
      </c>
      <c r="BW152">
        <v>52890</v>
      </c>
      <c r="BX152" s="52">
        <v>0.9819</v>
      </c>
      <c r="BY152" s="48">
        <f t="shared" si="194"/>
        <v>53.864955698136271</v>
      </c>
      <c r="BZ152" s="48">
        <f t="shared" si="195"/>
        <v>121.49200529585498</v>
      </c>
      <c r="CA152" s="48">
        <f t="shared" si="196"/>
        <v>300.50005092168243</v>
      </c>
      <c r="CC152">
        <v>169.18</v>
      </c>
      <c r="CD152">
        <v>695</v>
      </c>
      <c r="CE152">
        <v>55661</v>
      </c>
      <c r="CF152">
        <v>49.1</v>
      </c>
      <c r="CG152" s="52">
        <v>0.88990000000000002</v>
      </c>
      <c r="CH152" s="48">
        <f t="shared" si="114"/>
        <v>43.694090000000003</v>
      </c>
      <c r="CI152" s="48">
        <f t="shared" si="178"/>
        <v>0.76903378200000005</v>
      </c>
      <c r="CJ152" s="48">
        <f t="shared" si="179"/>
        <v>49.532723900000008</v>
      </c>
      <c r="CL152">
        <v>5533.2</v>
      </c>
      <c r="CM152">
        <v>23503.3</v>
      </c>
      <c r="CN152">
        <v>52.24</v>
      </c>
      <c r="CO152">
        <v>109.08</v>
      </c>
      <c r="CP152" s="52">
        <v>5.4405999999999999</v>
      </c>
      <c r="CQ152" s="48">
        <f t="shared" si="115"/>
        <v>9.6018821453516168</v>
      </c>
      <c r="CR152" s="48">
        <f t="shared" si="131"/>
        <v>8.0197260155999999</v>
      </c>
      <c r="CS152" s="48">
        <f t="shared" si="132"/>
        <v>34.065283463900002</v>
      </c>
      <c r="CU152">
        <v>18834.03</v>
      </c>
      <c r="CV152">
        <v>85921.8</v>
      </c>
      <c r="CW152">
        <v>106.87</v>
      </c>
      <c r="CX152">
        <v>114.47</v>
      </c>
      <c r="CY152" s="52">
        <v>6.4138999999999999</v>
      </c>
      <c r="CZ152" s="48">
        <f t="shared" si="144"/>
        <v>16.662249177567471</v>
      </c>
      <c r="DA152" s="48">
        <f t="shared" si="134"/>
        <v>27.297722903490001</v>
      </c>
      <c r="DB152" s="48">
        <f t="shared" si="135"/>
        <v>124.53359624940001</v>
      </c>
      <c r="DD152">
        <v>23430.85</v>
      </c>
      <c r="DE152">
        <v>96147</v>
      </c>
      <c r="DF152">
        <f>ET112</f>
        <v>9056</v>
      </c>
      <c r="DG152">
        <f>EU112</f>
        <v>127134</v>
      </c>
      <c r="DH152">
        <v>44.88</v>
      </c>
      <c r="DI152" s="52">
        <v>1.1456</v>
      </c>
      <c r="DJ152" s="48">
        <f t="shared" si="136"/>
        <v>39.175977653631286</v>
      </c>
      <c r="DK152" s="48">
        <f t="shared" si="137"/>
        <v>7.9050279329608939</v>
      </c>
      <c r="DL152" s="48">
        <f t="shared" si="138"/>
        <v>110.97590782122904</v>
      </c>
      <c r="DN152">
        <v>39510</v>
      </c>
      <c r="DO152">
        <v>176454.21</v>
      </c>
      <c r="DP152">
        <v>329108.2</v>
      </c>
      <c r="DQ152">
        <v>574512.1</v>
      </c>
      <c r="DR152">
        <f t="shared" si="173"/>
        <v>1080074.51</v>
      </c>
      <c r="DV152" s="48">
        <f t="shared" si="163"/>
        <v>57.265122330000004</v>
      </c>
      <c r="DW152" s="48">
        <f t="shared" si="164"/>
        <v>1565.4416335273302</v>
      </c>
      <c r="DY152">
        <f t="shared" si="139"/>
        <v>14208.007554672422</v>
      </c>
      <c r="DZ152">
        <f t="shared" si="186"/>
        <v>8967.1296773265221</v>
      </c>
      <c r="EA152" s="52">
        <f t="shared" si="165"/>
        <v>7567.4014814091734</v>
      </c>
      <c r="EB152" s="77">
        <f t="shared" si="146"/>
        <v>14851.577554672422</v>
      </c>
      <c r="EC152">
        <f t="shared" si="187"/>
        <v>1.0113227209980336</v>
      </c>
      <c r="EE152">
        <f t="shared" si="182"/>
        <v>2968.7744584385628</v>
      </c>
      <c r="EG152" s="87">
        <f t="shared" si="181"/>
        <v>4422.8329372184116</v>
      </c>
      <c r="EH152" s="48">
        <f t="shared" si="140"/>
        <v>1669.7707895692961</v>
      </c>
      <c r="EI152" s="52">
        <f t="shared" si="188"/>
        <v>1149.503015629015</v>
      </c>
      <c r="EJ152" s="1">
        <f t="shared" si="189"/>
        <v>6092.6037267877073</v>
      </c>
      <c r="EK152" s="52">
        <f t="shared" si="190"/>
        <v>0.41487771627326014</v>
      </c>
      <c r="EL152">
        <f t="shared" si="191"/>
        <v>0.39359699638608381</v>
      </c>
      <c r="EN152">
        <v>14685.3</v>
      </c>
      <c r="EO152">
        <v>1018871.03</v>
      </c>
      <c r="EP152">
        <f t="shared" si="145"/>
        <v>1018.87103</v>
      </c>
      <c r="EQ152">
        <f t="shared" si="141"/>
        <v>9986.0007073265224</v>
      </c>
    </row>
    <row r="153" spans="1:147" x14ac:dyDescent="0.25">
      <c r="A153" t="s">
        <v>441</v>
      </c>
      <c r="B153">
        <v>337.76</v>
      </c>
      <c r="C153">
        <v>2200.8620000000001</v>
      </c>
      <c r="D153">
        <v>265.202</v>
      </c>
      <c r="E153">
        <f t="shared" si="166"/>
        <v>0.27396629138946466</v>
      </c>
      <c r="F153" s="1">
        <f t="shared" si="167"/>
        <v>602.96199999999999</v>
      </c>
      <c r="G153" s="1">
        <f t="shared" si="168"/>
        <v>2200.8620000000001</v>
      </c>
      <c r="H153">
        <f t="shared" si="148"/>
        <v>0.32788812600398271</v>
      </c>
      <c r="I153" s="52">
        <f t="shared" si="149"/>
        <v>0.72743071622539934</v>
      </c>
      <c r="J153">
        <v>1090.25</v>
      </c>
      <c r="K153">
        <v>3523.777</v>
      </c>
      <c r="L153">
        <v>47.71</v>
      </c>
      <c r="M153">
        <v>24.161999999999999</v>
      </c>
      <c r="N153" s="52">
        <v>769.78899999999999</v>
      </c>
      <c r="O153">
        <v>92.984999999999999</v>
      </c>
      <c r="P153" s="52">
        <v>498.24900000000002</v>
      </c>
      <c r="Q153">
        <f t="shared" si="150"/>
        <v>997.26499999999999</v>
      </c>
      <c r="R153">
        <f t="shared" si="151"/>
        <v>3025.5280000000002</v>
      </c>
      <c r="S153" s="1">
        <f t="shared" si="152"/>
        <v>1838.9260000000002</v>
      </c>
      <c r="T153" s="1">
        <f t="shared" si="169"/>
        <v>3025.5280000000002</v>
      </c>
      <c r="U153">
        <f t="shared" si="153"/>
        <v>0.12536650214065612</v>
      </c>
      <c r="V153" s="52">
        <f t="shared" si="154"/>
        <v>0.20626162362629874</v>
      </c>
      <c r="W153" s="1">
        <f t="shared" si="155"/>
        <v>1235.9640000000002</v>
      </c>
      <c r="X153" s="1">
        <f t="shared" si="156"/>
        <v>824.66600000000017</v>
      </c>
      <c r="Y153">
        <f t="shared" si="157"/>
        <v>8.4260314690082092E-2</v>
      </c>
      <c r="Z153">
        <f t="shared" si="158"/>
        <v>5.6220583022006505E-2</v>
      </c>
      <c r="AA153" s="52">
        <f t="shared" si="192"/>
        <v>0.59979909056938907</v>
      </c>
      <c r="AB153">
        <v>1397.617</v>
      </c>
      <c r="AD153">
        <f t="shared" si="159"/>
        <v>372.69049541960709</v>
      </c>
      <c r="AE153" t="e">
        <f>#REF!</f>
        <v>#REF!</v>
      </c>
      <c r="AF153" t="e">
        <f t="shared" si="128"/>
        <v>#REF!</v>
      </c>
      <c r="AG153">
        <f t="shared" si="160"/>
        <v>2.3881476051170511E-2</v>
      </c>
      <c r="AH153">
        <f t="shared" si="161"/>
        <v>2.540771286708892E-2</v>
      </c>
      <c r="AI153">
        <f t="shared" si="183"/>
        <v>2.540771286708892E-2</v>
      </c>
      <c r="AJ153">
        <f t="shared" si="184"/>
        <v>1.0385011013388741</v>
      </c>
      <c r="AL153">
        <v>414952.12</v>
      </c>
      <c r="AM153">
        <v>4509943.62</v>
      </c>
      <c r="AN153">
        <v>689.73</v>
      </c>
      <c r="AO153">
        <v>727.86</v>
      </c>
      <c r="AP153" s="52">
        <v>1.4997609999999999</v>
      </c>
      <c r="AQ153" s="48">
        <f t="shared" si="118"/>
        <v>2126.0461959899999</v>
      </c>
      <c r="AR153" s="48">
        <f t="shared" si="142"/>
        <v>622.32900644331994</v>
      </c>
      <c r="AS153" s="48">
        <f t="shared" si="143"/>
        <v>6763.8375534748193</v>
      </c>
      <c r="AU153">
        <v>1077525</v>
      </c>
      <c r="AV153">
        <v>6843278</v>
      </c>
      <c r="AW153">
        <v>887859</v>
      </c>
      <c r="AX153" s="52">
        <v>105.2</v>
      </c>
      <c r="AY153" s="48">
        <f t="shared" si="170"/>
        <v>843.97243346007599</v>
      </c>
      <c r="AZ153" s="48">
        <f t="shared" si="171"/>
        <v>1024.2633079847908</v>
      </c>
      <c r="BA153" s="48">
        <f t="shared" si="172"/>
        <v>6505.0171102661598</v>
      </c>
      <c r="BC153" s="77">
        <v>669.36699999999996</v>
      </c>
      <c r="BD153" s="46">
        <v>104201.32</v>
      </c>
      <c r="BE153" s="46">
        <v>3038.38</v>
      </c>
      <c r="BF153" s="48">
        <f t="shared" si="193"/>
        <v>1455.1224689289206</v>
      </c>
      <c r="BG153" s="52">
        <v>716.1</v>
      </c>
      <c r="BL153">
        <v>17569</v>
      </c>
      <c r="BM153">
        <v>520163</v>
      </c>
      <c r="BN153">
        <v>43647.69</v>
      </c>
      <c r="BO153">
        <v>23683</v>
      </c>
      <c r="BP153" s="52">
        <v>0.50539999999999996</v>
      </c>
      <c r="BQ153" s="48">
        <f t="shared" si="174"/>
        <v>133.22257617728533</v>
      </c>
      <c r="BR153" s="48">
        <f t="shared" si="175"/>
        <v>34.76256430550059</v>
      </c>
      <c r="BS153" s="48">
        <f t="shared" si="176"/>
        <v>1029.2105263157896</v>
      </c>
      <c r="BU153">
        <v>120331</v>
      </c>
      <c r="BV153">
        <v>306384</v>
      </c>
      <c r="BW153">
        <v>53203</v>
      </c>
      <c r="BX153" s="52">
        <v>1.0044999999999999</v>
      </c>
      <c r="BY153" s="48">
        <f t="shared" si="194"/>
        <v>52.964659034345452</v>
      </c>
      <c r="BZ153" s="48">
        <f t="shared" si="195"/>
        <v>119.79193628670981</v>
      </c>
      <c r="CA153" s="48">
        <f t="shared" si="196"/>
        <v>305.01144848183174</v>
      </c>
      <c r="CC153">
        <v>183.3</v>
      </c>
      <c r="CD153">
        <v>751</v>
      </c>
      <c r="CE153">
        <v>57167</v>
      </c>
      <c r="CF153">
        <v>49.18</v>
      </c>
      <c r="CG153" s="52">
        <v>0.90680000000000005</v>
      </c>
      <c r="CH153" s="48">
        <f t="shared" si="114"/>
        <v>44.596423999999999</v>
      </c>
      <c r="CI153" s="48">
        <f t="shared" si="178"/>
        <v>0.84722324000000004</v>
      </c>
      <c r="CJ153" s="48">
        <f t="shared" si="179"/>
        <v>51.839035600000003</v>
      </c>
      <c r="CL153">
        <v>5295.2</v>
      </c>
      <c r="CM153">
        <v>23931.3</v>
      </c>
      <c r="CN153">
        <v>52.27</v>
      </c>
      <c r="CO153">
        <v>85.06</v>
      </c>
      <c r="CP153" s="52">
        <v>5.3076999999999996</v>
      </c>
      <c r="CQ153" s="48">
        <f t="shared" si="115"/>
        <v>9.8479567420916787</v>
      </c>
      <c r="CR153" s="48">
        <f t="shared" ref="CR153:CR187" si="198">CL153*AP153/1000</f>
        <v>7.9415344471999987</v>
      </c>
      <c r="CS153" s="48">
        <f t="shared" ref="CS153:CS187" si="199">CM153*AP153/1000</f>
        <v>35.891230419299994</v>
      </c>
      <c r="CU153">
        <v>17504.400000000001</v>
      </c>
      <c r="CV153">
        <v>84463.2</v>
      </c>
      <c r="CW153">
        <v>110.62</v>
      </c>
      <c r="CX153">
        <v>107.6</v>
      </c>
      <c r="CY153" s="52">
        <v>6.2805</v>
      </c>
      <c r="CZ153" s="48">
        <f t="shared" si="144"/>
        <v>17.613247352917764</v>
      </c>
      <c r="DA153" s="48">
        <f t="shared" ref="DA153:DA187" si="200">CU153*AP153/1000</f>
        <v>26.252416448399998</v>
      </c>
      <c r="DB153" s="48">
        <f t="shared" ref="DB153:DB187" si="201">CV153*AP153/1000</f>
        <v>126.67461329519999</v>
      </c>
      <c r="DD153">
        <v>23903.89</v>
      </c>
      <c r="DE153">
        <v>92329</v>
      </c>
      <c r="DF153">
        <f t="shared" ref="DF153:DG155" si="202">DF154*DD153/DD154</f>
        <v>9012.7209915125386</v>
      </c>
      <c r="DG153">
        <f t="shared" si="202"/>
        <v>127071.05749870378</v>
      </c>
      <c r="DH153">
        <v>45.65</v>
      </c>
      <c r="DI153" s="52">
        <v>1.0679000000000001</v>
      </c>
      <c r="DJ153" s="48">
        <f t="shared" si="136"/>
        <v>42.747448262945966</v>
      </c>
      <c r="DK153" s="48">
        <f t="shared" si="137"/>
        <v>8.4396675639222192</v>
      </c>
      <c r="DL153" s="48">
        <f t="shared" si="138"/>
        <v>118.99153244564451</v>
      </c>
      <c r="DN153">
        <v>39467</v>
      </c>
      <c r="DO153">
        <v>174155.44</v>
      </c>
      <c r="DP153">
        <v>325481.2</v>
      </c>
      <c r="DQ153">
        <v>579071.5</v>
      </c>
      <c r="DR153">
        <f t="shared" si="173"/>
        <v>1078708.1399999999</v>
      </c>
      <c r="DV153" s="48">
        <f t="shared" si="163"/>
        <v>59.191067386999997</v>
      </c>
      <c r="DW153" s="48">
        <f t="shared" si="164"/>
        <v>1617.8043987545398</v>
      </c>
      <c r="DY153">
        <f t="shared" ref="DY153:DY184" si="203">CS153+CJ153+CA153+BA153+AS153+DL153+DB153+BS153</f>
        <v>14936.473050298744</v>
      </c>
      <c r="DZ153">
        <f t="shared" si="186"/>
        <v>9508.882519418321</v>
      </c>
      <c r="EA153" s="52">
        <f t="shared" si="165"/>
        <v>8122.8215090206995</v>
      </c>
      <c r="EB153" s="77">
        <f t="shared" si="146"/>
        <v>15605.840050298746</v>
      </c>
      <c r="EC153">
        <f t="shared" si="187"/>
        <v>1.0639088142059629</v>
      </c>
      <c r="EE153">
        <f t="shared" si="182"/>
        <v>3120.1751174894589</v>
      </c>
      <c r="EG153" s="87">
        <f t="shared" si="181"/>
        <v>4726.133409948583</v>
      </c>
      <c r="EH153" s="48">
        <f t="shared" ref="EH153:EH184" si="204">DK153+CR153+CI153+BZ153+AZ153+AR153+DA153+BR153</f>
        <v>1844.6276567198433</v>
      </c>
      <c r="EI153" s="52">
        <f t="shared" si="188"/>
        <v>1238.8560992040011</v>
      </c>
      <c r="EJ153" s="1">
        <f t="shared" si="189"/>
        <v>6570.7610666684268</v>
      </c>
      <c r="EK153" s="52">
        <f t="shared" si="190"/>
        <v>0.4479534964050903</v>
      </c>
      <c r="EL153">
        <f t="shared" si="191"/>
        <v>0.40286646266134785</v>
      </c>
      <c r="EN153">
        <v>14668.4</v>
      </c>
      <c r="EO153">
        <v>1032684.14</v>
      </c>
      <c r="EP153">
        <f t="shared" si="145"/>
        <v>1032.6841400000001</v>
      </c>
      <c r="EQ153">
        <f t="shared" ref="EQ153:EQ184" si="205">EP153+DZ153</f>
        <v>10541.56665941832</v>
      </c>
    </row>
    <row r="154" spans="1:147" x14ac:dyDescent="0.25">
      <c r="A154" t="s">
        <v>442</v>
      </c>
      <c r="B154">
        <v>394.12</v>
      </c>
      <c r="C154">
        <v>2210.7570000000001</v>
      </c>
      <c r="D154">
        <v>265.43200000000002</v>
      </c>
      <c r="E154">
        <f t="shared" si="166"/>
        <v>0.29833762824227178</v>
      </c>
      <c r="F154" s="1">
        <f t="shared" si="167"/>
        <v>659.55200000000002</v>
      </c>
      <c r="G154" s="1">
        <f t="shared" si="168"/>
        <v>2210.7570000000001</v>
      </c>
      <c r="H154">
        <f t="shared" si="148"/>
        <v>0.33876530679855299</v>
      </c>
      <c r="I154" s="52">
        <f t="shared" si="149"/>
        <v>0.70646200983211782</v>
      </c>
      <c r="J154">
        <v>1107.9000000000001</v>
      </c>
      <c r="K154">
        <v>3586.4369999999999</v>
      </c>
      <c r="L154">
        <v>46.62</v>
      </c>
      <c r="M154">
        <v>33.497</v>
      </c>
      <c r="N154" s="52">
        <v>780.65200000000004</v>
      </c>
      <c r="O154">
        <v>21.74</v>
      </c>
      <c r="P154" s="52">
        <v>457.101</v>
      </c>
      <c r="Q154">
        <f t="shared" si="150"/>
        <v>1086.1600000000001</v>
      </c>
      <c r="R154">
        <f t="shared" si="151"/>
        <v>3129.3359999999998</v>
      </c>
      <c r="S154" s="1">
        <f t="shared" si="152"/>
        <v>1946.9290000000001</v>
      </c>
      <c r="T154" s="1">
        <f t="shared" si="169"/>
        <v>3129.3359999999998</v>
      </c>
      <c r="U154">
        <f t="shared" si="153"/>
        <v>0.13143380814149733</v>
      </c>
      <c r="V154" s="52">
        <f t="shared" si="154"/>
        <v>0.21125605886721122</v>
      </c>
      <c r="W154" s="1">
        <f t="shared" si="155"/>
        <v>1287.377</v>
      </c>
      <c r="X154" s="1">
        <f t="shared" si="156"/>
        <v>918.57899999999972</v>
      </c>
      <c r="Y154">
        <f t="shared" si="157"/>
        <v>8.6908593802740838E-2</v>
      </c>
      <c r="Z154">
        <f t="shared" si="158"/>
        <v>6.2011678930668987E-2</v>
      </c>
      <c r="AA154" s="52">
        <f t="shared" si="192"/>
        <v>0.58359142249437435</v>
      </c>
      <c r="AB154">
        <v>1316.9739999999999</v>
      </c>
      <c r="AD154">
        <f t="shared" si="159"/>
        <v>351.18612074319475</v>
      </c>
      <c r="AE154" t="e">
        <f>#REF!</f>
        <v>#REF!</v>
      </c>
      <c r="AF154" t="e">
        <f t="shared" si="128"/>
        <v>#REF!</v>
      </c>
      <c r="AG154">
        <f t="shared" si="160"/>
        <v>2.1885694680113751E-2</v>
      </c>
      <c r="AH154">
        <f t="shared" si="161"/>
        <v>2.3707967376169228E-2</v>
      </c>
      <c r="AI154">
        <f t="shared" si="183"/>
        <v>2.3707967376169228E-2</v>
      </c>
      <c r="AJ154">
        <f t="shared" si="184"/>
        <v>1.0595552199564799</v>
      </c>
      <c r="AL154">
        <v>430327.34</v>
      </c>
      <c r="AM154">
        <v>4543615.88</v>
      </c>
      <c r="AN154">
        <v>701.82</v>
      </c>
      <c r="AO154">
        <v>708.66</v>
      </c>
      <c r="AP154" s="52">
        <v>1.562009</v>
      </c>
      <c r="AQ154" s="48">
        <f t="shared" si="118"/>
        <v>2203.18245432</v>
      </c>
      <c r="AR154" s="48">
        <f t="shared" si="142"/>
        <v>672.17517802605994</v>
      </c>
      <c r="AS154" s="48">
        <f t="shared" si="143"/>
        <v>7097.1688971029198</v>
      </c>
      <c r="AU154">
        <v>1024372.35</v>
      </c>
      <c r="AV154">
        <v>6852128</v>
      </c>
      <c r="AW154">
        <v>881127</v>
      </c>
      <c r="AX154" s="52">
        <v>104.51</v>
      </c>
      <c r="AY154" s="48">
        <f t="shared" si="170"/>
        <v>843.10305233948895</v>
      </c>
      <c r="AZ154" s="48">
        <f t="shared" si="171"/>
        <v>980.166826141039</v>
      </c>
      <c r="BA154" s="48">
        <f t="shared" si="172"/>
        <v>6556.432877236628</v>
      </c>
      <c r="BC154" s="77">
        <v>699.45899999999995</v>
      </c>
      <c r="BD154" s="46">
        <v>115804.93</v>
      </c>
      <c r="BE154" s="46">
        <v>3133.44</v>
      </c>
      <c r="BF154" s="48">
        <f t="shared" si="193"/>
        <v>1664.5814287767716</v>
      </c>
      <c r="BG154" s="52">
        <v>695.7</v>
      </c>
      <c r="BL154">
        <v>19955</v>
      </c>
      <c r="BM154">
        <v>527278</v>
      </c>
      <c r="BN154">
        <v>42979.77</v>
      </c>
      <c r="BO154">
        <v>28649</v>
      </c>
      <c r="BP154" s="52">
        <v>0.50749999999999995</v>
      </c>
      <c r="BQ154" s="48">
        <f t="shared" si="174"/>
        <v>141.14043349753692</v>
      </c>
      <c r="BR154" s="48">
        <f t="shared" si="175"/>
        <v>39.320197044334975</v>
      </c>
      <c r="BS154" s="48">
        <f t="shared" si="176"/>
        <v>1038.9714285714285</v>
      </c>
      <c r="BU154">
        <v>131600</v>
      </c>
      <c r="BV154">
        <v>310123</v>
      </c>
      <c r="BW154">
        <v>53827</v>
      </c>
      <c r="BX154" s="52">
        <v>1.01</v>
      </c>
      <c r="BY154" s="48">
        <f t="shared" si="194"/>
        <v>53.294059405940594</v>
      </c>
      <c r="BZ154" s="48">
        <f t="shared" si="195"/>
        <v>130.29702970297029</v>
      </c>
      <c r="CA154" s="48">
        <f t="shared" si="196"/>
        <v>307.05247524752474</v>
      </c>
      <c r="CC154">
        <v>-666.16</v>
      </c>
      <c r="CD154">
        <v>786</v>
      </c>
      <c r="CE154">
        <v>57812</v>
      </c>
      <c r="CF154">
        <v>48.16</v>
      </c>
      <c r="CG154" s="52">
        <v>0.94320000000000004</v>
      </c>
      <c r="CH154" s="48">
        <f t="shared" si="114"/>
        <v>45.424512</v>
      </c>
      <c r="CI154" s="48">
        <f t="shared" si="178"/>
        <v>0.11303308800000003</v>
      </c>
      <c r="CJ154" s="48">
        <f t="shared" si="179"/>
        <v>54.528278400000005</v>
      </c>
      <c r="CL154">
        <v>5397.5</v>
      </c>
      <c r="CM154">
        <v>25482.7</v>
      </c>
      <c r="CN154">
        <v>50.93</v>
      </c>
      <c r="CO154">
        <v>94.97</v>
      </c>
      <c r="CP154" s="52">
        <v>5.0831999999999997</v>
      </c>
      <c r="CQ154" s="48">
        <f t="shared" si="115"/>
        <v>10.019279194208373</v>
      </c>
      <c r="CR154" s="48">
        <f t="shared" si="198"/>
        <v>8.4309435775000008</v>
      </c>
      <c r="CS154" s="48">
        <f t="shared" si="199"/>
        <v>39.804206744299997</v>
      </c>
      <c r="CU154">
        <v>10453.31</v>
      </c>
      <c r="CV154">
        <v>82872.2</v>
      </c>
      <c r="CW154">
        <v>108.72</v>
      </c>
      <c r="CX154">
        <v>107.78</v>
      </c>
      <c r="CY154" s="52">
        <v>5.9847000000000001</v>
      </c>
      <c r="CZ154" s="48">
        <f t="shared" si="144"/>
        <v>18.166324126522632</v>
      </c>
      <c r="DA154" s="48">
        <f t="shared" si="200"/>
        <v>16.32816429979</v>
      </c>
      <c r="DB154" s="48">
        <f t="shared" si="201"/>
        <v>129.4471222498</v>
      </c>
      <c r="DD154">
        <v>24615.59</v>
      </c>
      <c r="DE154">
        <v>92535</v>
      </c>
      <c r="DF154">
        <f t="shared" si="202"/>
        <v>9281.0603090738005</v>
      </c>
      <c r="DG154">
        <f t="shared" si="202"/>
        <v>127354.5722973557</v>
      </c>
      <c r="DH154">
        <v>46.05</v>
      </c>
      <c r="DI154" s="52">
        <v>1.0310999999999999</v>
      </c>
      <c r="DJ154" s="48">
        <f t="shared" si="136"/>
        <v>44.661041606051789</v>
      </c>
      <c r="DK154" s="48">
        <f t="shared" si="137"/>
        <v>9.0011253118745049</v>
      </c>
      <c r="DL154" s="48">
        <f t="shared" si="138"/>
        <v>123.51330840593126</v>
      </c>
      <c r="DN154">
        <v>39654.9</v>
      </c>
      <c r="DO154">
        <v>169310.28</v>
      </c>
      <c r="DP154">
        <v>328980.2</v>
      </c>
      <c r="DQ154">
        <v>586050.19999999995</v>
      </c>
      <c r="DR154">
        <f t="shared" si="173"/>
        <v>1084340.68</v>
      </c>
      <c r="DV154" s="48">
        <f t="shared" si="163"/>
        <v>61.941310694100004</v>
      </c>
      <c r="DW154" s="48">
        <f t="shared" si="164"/>
        <v>1693.7499012261198</v>
      </c>
      <c r="DY154">
        <f t="shared" si="203"/>
        <v>15346.918593958531</v>
      </c>
      <c r="DZ154">
        <f t="shared" si="186"/>
        <v>9650.7349606817006</v>
      </c>
      <c r="EA154" s="52">
        <f t="shared" si="165"/>
        <v>8250.1827784627476</v>
      </c>
      <c r="EB154" s="77">
        <f t="shared" si="146"/>
        <v>16046.377593958532</v>
      </c>
      <c r="EC154">
        <f t="shared" si="187"/>
        <v>1.0832631873326493</v>
      </c>
      <c r="EE154">
        <f t="shared" si="182"/>
        <v>3199.6843988656897</v>
      </c>
      <c r="EG154" s="87">
        <f t="shared" si="181"/>
        <v>5023.5725852665209</v>
      </c>
      <c r="EH154" s="48">
        <f t="shared" si="204"/>
        <v>1855.8324971915686</v>
      </c>
      <c r="EI154" s="52">
        <f t="shared" si="188"/>
        <v>1211.8383966704441</v>
      </c>
      <c r="EJ154" s="1">
        <f t="shared" si="189"/>
        <v>6879.40508245809</v>
      </c>
      <c r="EK154" s="52">
        <f t="shared" si="190"/>
        <v>0.46441673411585027</v>
      </c>
      <c r="EL154">
        <f t="shared" si="191"/>
        <v>0.41293210846749223</v>
      </c>
      <c r="EN154">
        <v>14813</v>
      </c>
      <c r="EO154">
        <v>1049518.31</v>
      </c>
      <c r="EP154">
        <f t="shared" si="145"/>
        <v>1049.5183100000002</v>
      </c>
      <c r="EQ154">
        <f t="shared" si="205"/>
        <v>10700.2532706817</v>
      </c>
    </row>
    <row r="155" spans="1:147" x14ac:dyDescent="0.25">
      <c r="A155" t="s">
        <v>443</v>
      </c>
      <c r="B155">
        <v>509.56</v>
      </c>
      <c r="C155">
        <v>2329.0859999999998</v>
      </c>
      <c r="D155">
        <v>271.27699999999999</v>
      </c>
      <c r="E155">
        <f t="shared" si="166"/>
        <v>0.33525468789044288</v>
      </c>
      <c r="F155" s="1">
        <f t="shared" si="167"/>
        <v>780.83699999999999</v>
      </c>
      <c r="G155" s="1">
        <f t="shared" si="168"/>
        <v>2329.0859999999998</v>
      </c>
      <c r="H155">
        <f t="shared" si="148"/>
        <v>0.30632062340825172</v>
      </c>
      <c r="I155" s="52">
        <f t="shared" si="149"/>
        <v>0.71963975465794272</v>
      </c>
      <c r="J155">
        <v>1504.12</v>
      </c>
      <c r="K155">
        <v>3694.665</v>
      </c>
      <c r="L155">
        <v>51.06</v>
      </c>
      <c r="M155">
        <v>222.059</v>
      </c>
      <c r="N155" s="52">
        <v>790.26800000000003</v>
      </c>
      <c r="O155">
        <v>18.422999999999998</v>
      </c>
      <c r="P155" s="52">
        <v>458.20400000000001</v>
      </c>
      <c r="Q155">
        <f t="shared" si="150"/>
        <v>1485.6969999999999</v>
      </c>
      <c r="R155">
        <f t="shared" si="151"/>
        <v>3236.4609999999998</v>
      </c>
      <c r="S155" s="1">
        <f t="shared" si="152"/>
        <v>2549.0840000000003</v>
      </c>
      <c r="T155" s="1">
        <f t="shared" si="169"/>
        <v>3236.4609999999998</v>
      </c>
      <c r="U155">
        <f t="shared" si="153"/>
        <v>0.17173644142019809</v>
      </c>
      <c r="V155" s="52">
        <f t="shared" si="154"/>
        <v>0.21804628444384558</v>
      </c>
      <c r="W155" s="1">
        <f t="shared" si="155"/>
        <v>1768.2470000000003</v>
      </c>
      <c r="X155" s="1">
        <f t="shared" si="156"/>
        <v>907.375</v>
      </c>
      <c r="Y155">
        <f t="shared" si="157"/>
        <v>0.11913002762244831</v>
      </c>
      <c r="Z155">
        <f t="shared" si="158"/>
        <v>6.1131509802600549E-2</v>
      </c>
      <c r="AA155" s="52">
        <f t="shared" si="192"/>
        <v>0.66087324741686237</v>
      </c>
      <c r="AB155">
        <v>1158.5060000000001</v>
      </c>
      <c r="AD155">
        <f t="shared" si="159"/>
        <v>308.92882319447125</v>
      </c>
      <c r="AE155" t="e">
        <f>#REF!</f>
        <v>#REF!</v>
      </c>
      <c r="AF155" t="e">
        <f t="shared" si="128"/>
        <v>#REF!</v>
      </c>
      <c r="AG155">
        <f t="shared" si="160"/>
        <v>1.9781359377436636E-2</v>
      </c>
      <c r="AH155">
        <f t="shared" si="161"/>
        <v>2.0813098645453835E-2</v>
      </c>
      <c r="AI155">
        <f t="shared" si="183"/>
        <v>2.0813098645453835E-2</v>
      </c>
      <c r="AJ155">
        <f t="shared" si="184"/>
        <v>1.0313440483094738</v>
      </c>
      <c r="AL155">
        <v>478566.09</v>
      </c>
      <c r="AM155">
        <v>4593585.1100000003</v>
      </c>
      <c r="AN155">
        <v>713.1</v>
      </c>
      <c r="AO155">
        <v>998.53</v>
      </c>
      <c r="AP155" s="52">
        <v>1.503819</v>
      </c>
      <c r="AQ155" s="48">
        <f t="shared" si="118"/>
        <v>2573.9817149700002</v>
      </c>
      <c r="AR155" s="48">
        <f t="shared" si="142"/>
        <v>719.67677889771005</v>
      </c>
      <c r="AS155" s="48">
        <f t="shared" si="143"/>
        <v>6907.920566535091</v>
      </c>
      <c r="AU155">
        <v>1082848.1599999999</v>
      </c>
      <c r="AV155">
        <v>6802570</v>
      </c>
      <c r="AW155">
        <v>880569</v>
      </c>
      <c r="AX155" s="52">
        <v>107.61</v>
      </c>
      <c r="AY155" s="48">
        <f t="shared" si="170"/>
        <v>818.29662670755511</v>
      </c>
      <c r="AZ155" s="48">
        <f t="shared" si="171"/>
        <v>1006.2709413623268</v>
      </c>
      <c r="BA155" s="48">
        <f t="shared" si="172"/>
        <v>6321.503577734411</v>
      </c>
      <c r="BC155" s="77">
        <v>707.86699999999996</v>
      </c>
      <c r="BD155" s="46">
        <v>118367.67</v>
      </c>
      <c r="BE155" s="46">
        <v>3151.54</v>
      </c>
      <c r="BF155" s="48">
        <f t="shared" si="193"/>
        <v>1730.5467916197606</v>
      </c>
      <c r="BG155" s="52">
        <v>683.99</v>
      </c>
      <c r="BL155">
        <v>27631</v>
      </c>
      <c r="BM155">
        <v>556983</v>
      </c>
      <c r="BN155">
        <v>43758.1</v>
      </c>
      <c r="BO155">
        <v>34449</v>
      </c>
      <c r="BP155" s="52">
        <v>0.52959999999999996</v>
      </c>
      <c r="BQ155" s="48">
        <f t="shared" si="174"/>
        <v>147.67201661631421</v>
      </c>
      <c r="BR155" s="48">
        <f t="shared" si="175"/>
        <v>52.173338368580069</v>
      </c>
      <c r="BS155" s="48">
        <f t="shared" si="176"/>
        <v>1051.705060422961</v>
      </c>
      <c r="BU155">
        <v>136061</v>
      </c>
      <c r="BV155">
        <v>308421</v>
      </c>
      <c r="BW155">
        <v>54632</v>
      </c>
      <c r="BX155" s="52">
        <v>1.0417000000000001</v>
      </c>
      <c r="BY155" s="48">
        <f t="shared" si="194"/>
        <v>52.44504175866372</v>
      </c>
      <c r="BZ155" s="48">
        <f t="shared" si="195"/>
        <v>130.61438033982913</v>
      </c>
      <c r="CA155" s="48">
        <f t="shared" si="196"/>
        <v>296.07468561006044</v>
      </c>
      <c r="CC155">
        <v>184.47</v>
      </c>
      <c r="CD155">
        <v>824</v>
      </c>
      <c r="CE155">
        <v>58364</v>
      </c>
      <c r="CF155">
        <v>51.33</v>
      </c>
      <c r="CG155" s="52">
        <v>0.88800000000000001</v>
      </c>
      <c r="CH155" s="48">
        <f t="shared" si="114"/>
        <v>45.581040000000002</v>
      </c>
      <c r="CI155" s="48">
        <f t="shared" si="178"/>
        <v>0.89552136000000004</v>
      </c>
      <c r="CJ155" s="48">
        <f t="shared" si="179"/>
        <v>51.827232000000002</v>
      </c>
      <c r="CL155">
        <v>5030.8</v>
      </c>
      <c r="CM155">
        <v>24887</v>
      </c>
      <c r="CN155">
        <v>51.85</v>
      </c>
      <c r="CO155">
        <v>85.84</v>
      </c>
      <c r="CP155" s="52">
        <v>5.3691000000000004</v>
      </c>
      <c r="CQ155" s="48">
        <f t="shared" si="115"/>
        <v>9.6571119926989617</v>
      </c>
      <c r="CR155" s="48">
        <f t="shared" si="198"/>
        <v>7.5654126252000005</v>
      </c>
      <c r="CS155" s="48">
        <f t="shared" si="199"/>
        <v>37.425543452999996</v>
      </c>
      <c r="CU155">
        <v>19313.38</v>
      </c>
      <c r="CV155">
        <v>82559.8</v>
      </c>
      <c r="CW155">
        <v>109.77</v>
      </c>
      <c r="CX155">
        <v>105.92</v>
      </c>
      <c r="CY155" s="52">
        <v>6.2949000000000002</v>
      </c>
      <c r="CZ155" s="48">
        <f t="shared" si="144"/>
        <v>17.437925940046703</v>
      </c>
      <c r="DA155" s="48">
        <f t="shared" si="200"/>
        <v>29.043827798220001</v>
      </c>
      <c r="DB155" s="48">
        <f t="shared" si="201"/>
        <v>124.1549958762</v>
      </c>
      <c r="DD155">
        <v>25643.85</v>
      </c>
      <c r="DE155">
        <v>92552</v>
      </c>
      <c r="DF155">
        <f t="shared" si="202"/>
        <v>9668.7553866002054</v>
      </c>
      <c r="DG155">
        <f t="shared" si="202"/>
        <v>127377.96914967163</v>
      </c>
      <c r="DH155">
        <v>46.57</v>
      </c>
      <c r="DI155" s="52">
        <v>1.0731999999999999</v>
      </c>
      <c r="DJ155" s="48">
        <f t="shared" si="136"/>
        <v>43.393589265747302</v>
      </c>
      <c r="DK155" s="48">
        <f t="shared" si="137"/>
        <v>9.00927635724954</v>
      </c>
      <c r="DL155" s="48">
        <f t="shared" si="138"/>
        <v>118.68987062026802</v>
      </c>
      <c r="DN155">
        <v>42565.7</v>
      </c>
      <c r="DO155">
        <v>176375.97</v>
      </c>
      <c r="DP155">
        <v>333041.59999999998</v>
      </c>
      <c r="DQ155">
        <v>579969</v>
      </c>
      <c r="DR155">
        <f t="shared" si="173"/>
        <v>1089386.57</v>
      </c>
      <c r="DV155" s="48">
        <f t="shared" si="163"/>
        <v>64.011108408299989</v>
      </c>
      <c r="DW155" s="48">
        <f t="shared" si="164"/>
        <v>1638.2402223108302</v>
      </c>
      <c r="DY155">
        <f t="shared" si="203"/>
        <v>14909.301532251993</v>
      </c>
      <c r="DZ155">
        <f t="shared" si="186"/>
        <v>9359.350778078262</v>
      </c>
      <c r="EA155" s="52">
        <f t="shared" si="165"/>
        <v>7959.7438000452412</v>
      </c>
      <c r="EB155" s="77">
        <f t="shared" si="146"/>
        <v>15617.168532251992</v>
      </c>
      <c r="EC155">
        <f t="shared" si="187"/>
        <v>1.0521571469549278</v>
      </c>
      <c r="EE155">
        <f t="shared" si="182"/>
        <v>3543.3551246946654</v>
      </c>
      <c r="EG155" s="87">
        <f t="shared" si="181"/>
        <v>5439.0118588707865</v>
      </c>
      <c r="EH155" s="48">
        <f t="shared" si="204"/>
        <v>1955.2494771091158</v>
      </c>
      <c r="EI155" s="52">
        <f t="shared" si="188"/>
        <v>1253.9652898390359</v>
      </c>
      <c r="EJ155" s="1">
        <f t="shared" si="189"/>
        <v>7394.2613359799025</v>
      </c>
      <c r="EK155" s="52">
        <f t="shared" si="190"/>
        <v>0.49816488149160565</v>
      </c>
      <c r="EL155">
        <f t="shared" si="191"/>
        <v>0.45553228509537075</v>
      </c>
      <c r="EN155">
        <v>14843</v>
      </c>
      <c r="EO155">
        <v>991602.28</v>
      </c>
      <c r="EP155">
        <f t="shared" si="145"/>
        <v>991.60228000000006</v>
      </c>
      <c r="EQ155">
        <f t="shared" si="205"/>
        <v>10350.953058078263</v>
      </c>
    </row>
    <row r="156" spans="1:147" x14ac:dyDescent="0.25">
      <c r="A156" t="s">
        <v>444</v>
      </c>
      <c r="B156">
        <v>751.91</v>
      </c>
      <c r="C156">
        <v>2494.9639999999999</v>
      </c>
      <c r="D156">
        <v>301.13900000000001</v>
      </c>
      <c r="E156">
        <f t="shared" si="166"/>
        <v>0.42206981744025163</v>
      </c>
      <c r="F156" s="1">
        <f t="shared" si="167"/>
        <v>1053.049</v>
      </c>
      <c r="G156" s="1">
        <f t="shared" si="168"/>
        <v>2494.9639999999999</v>
      </c>
      <c r="H156">
        <f t="shared" si="148"/>
        <v>0.29422008761930307</v>
      </c>
      <c r="I156" s="52">
        <f t="shared" si="149"/>
        <v>0.72859066047185317</v>
      </c>
      <c r="J156">
        <v>1853.82</v>
      </c>
      <c r="K156">
        <v>3881.8679999999999</v>
      </c>
      <c r="L156">
        <v>51.55</v>
      </c>
      <c r="M156">
        <v>860</v>
      </c>
      <c r="N156" s="52">
        <v>832.173</v>
      </c>
      <c r="O156">
        <v>18.422999999999998</v>
      </c>
      <c r="P156" s="52">
        <v>457.49799999999999</v>
      </c>
      <c r="Q156">
        <f t="shared" si="150"/>
        <v>1835.3969999999999</v>
      </c>
      <c r="R156">
        <f t="shared" si="151"/>
        <v>3424.37</v>
      </c>
      <c r="S156" s="1">
        <f t="shared" si="152"/>
        <v>3579.12</v>
      </c>
      <c r="T156" s="1">
        <f t="shared" si="169"/>
        <v>3424.37</v>
      </c>
      <c r="U156">
        <f t="shared" si="153"/>
        <v>0.24598931951422345</v>
      </c>
      <c r="V156" s="52">
        <f t="shared" si="154"/>
        <v>0.23535350758424456</v>
      </c>
      <c r="W156" s="1">
        <f t="shared" si="155"/>
        <v>2526.0709999999999</v>
      </c>
      <c r="X156" s="1">
        <f t="shared" si="156"/>
        <v>929.40599999999995</v>
      </c>
      <c r="Y156">
        <f t="shared" si="157"/>
        <v>0.17361432037333591</v>
      </c>
      <c r="Z156">
        <f t="shared" si="158"/>
        <v>6.3877140049072495E-2</v>
      </c>
      <c r="AA156" s="52">
        <f t="shared" si="192"/>
        <v>0.73103394987146497</v>
      </c>
      <c r="AB156">
        <v>1091.1969999999999</v>
      </c>
      <c r="AD156">
        <f t="shared" si="159"/>
        <v>290.98011152582495</v>
      </c>
      <c r="AE156" t="e">
        <f>#REF!</f>
        <v>#REF!</v>
      </c>
      <c r="AF156" t="e">
        <f t="shared" si="128"/>
        <v>#REF!</v>
      </c>
      <c r="AG156">
        <f t="shared" si="160"/>
        <v>1.8722787075723626E-2</v>
      </c>
      <c r="AH156">
        <f t="shared" si="161"/>
        <v>1.9998770543153216E-2</v>
      </c>
      <c r="AI156">
        <f t="shared" si="183"/>
        <v>1.9998770543153216E-2</v>
      </c>
      <c r="AJ156">
        <f t="shared" si="184"/>
        <v>1.048152592940762</v>
      </c>
      <c r="AL156">
        <v>634009.18999999994</v>
      </c>
      <c r="AM156">
        <v>4690513.63</v>
      </c>
      <c r="AN156">
        <v>766.16</v>
      </c>
      <c r="AO156">
        <v>1216.51</v>
      </c>
      <c r="AP156" s="52">
        <v>1.316789</v>
      </c>
      <c r="AQ156" s="48">
        <f t="shared" si="118"/>
        <v>2610.7580466300001</v>
      </c>
      <c r="AR156" s="48">
        <f t="shared" si="142"/>
        <v>834.85632729090992</v>
      </c>
      <c r="AS156" s="48">
        <f t="shared" si="143"/>
        <v>6176.4167523340693</v>
      </c>
      <c r="AU156">
        <v>1113559.6100000001</v>
      </c>
      <c r="AV156">
        <v>6815656</v>
      </c>
      <c r="AW156">
        <v>900913</v>
      </c>
      <c r="AX156" s="52">
        <v>96.11</v>
      </c>
      <c r="AY156" s="48">
        <f t="shared" si="170"/>
        <v>937.37696389553639</v>
      </c>
      <c r="AZ156" s="48">
        <f t="shared" si="171"/>
        <v>1158.6303298304028</v>
      </c>
      <c r="BA156" s="48">
        <f t="shared" si="172"/>
        <v>7091.5159712829045</v>
      </c>
      <c r="BC156" s="77">
        <v>719.88400000000001</v>
      </c>
      <c r="BD156" s="46">
        <v>123298.31</v>
      </c>
      <c r="BE156" s="46">
        <v>3329.96</v>
      </c>
      <c r="BF156" s="48">
        <f t="shared" si="193"/>
        <v>1804.1366948582131</v>
      </c>
      <c r="BG156" s="52">
        <v>683.42</v>
      </c>
      <c r="BL156">
        <v>31478</v>
      </c>
      <c r="BM156">
        <v>645308</v>
      </c>
      <c r="BN156">
        <v>44467.18</v>
      </c>
      <c r="BO156">
        <v>48628</v>
      </c>
      <c r="BP156" s="52">
        <v>0.63949999999999996</v>
      </c>
      <c r="BQ156" s="48">
        <f t="shared" si="174"/>
        <v>145.57494917904611</v>
      </c>
      <c r="BR156" s="48">
        <f t="shared" si="175"/>
        <v>49.222830336200161</v>
      </c>
      <c r="BS156" s="48">
        <f t="shared" si="176"/>
        <v>1009.0820953870212</v>
      </c>
      <c r="BU156">
        <v>182698</v>
      </c>
      <c r="BV156">
        <v>317621</v>
      </c>
      <c r="BW156">
        <v>56116</v>
      </c>
      <c r="BX156" s="52">
        <v>1.2121999999999999</v>
      </c>
      <c r="BY156" s="48">
        <f t="shared" si="194"/>
        <v>46.292690975086614</v>
      </c>
      <c r="BZ156" s="48">
        <f t="shared" si="195"/>
        <v>150.71605345652532</v>
      </c>
      <c r="CA156" s="48">
        <f t="shared" si="196"/>
        <v>262.02029368091075</v>
      </c>
      <c r="CC156">
        <v>170.79</v>
      </c>
      <c r="CD156">
        <v>830</v>
      </c>
      <c r="CE156">
        <v>65496</v>
      </c>
      <c r="CF156">
        <v>57.08</v>
      </c>
      <c r="CG156" s="52">
        <v>0.6714</v>
      </c>
      <c r="CH156" s="48">
        <f t="shared" si="114"/>
        <v>38.323512000000001</v>
      </c>
      <c r="CI156" s="48">
        <f t="shared" si="178"/>
        <v>0.67193040599999998</v>
      </c>
      <c r="CJ156" s="48">
        <f t="shared" si="179"/>
        <v>43.974014400000002</v>
      </c>
      <c r="CL156">
        <v>8878.7999999999993</v>
      </c>
      <c r="CM156">
        <v>21925.9</v>
      </c>
      <c r="CN156">
        <v>51.88</v>
      </c>
      <c r="CO156">
        <v>155.94999999999999</v>
      </c>
      <c r="CP156" s="52">
        <v>6.7961</v>
      </c>
      <c r="CQ156" s="48">
        <f t="shared" si="115"/>
        <v>7.6337899677756367</v>
      </c>
      <c r="CR156" s="48">
        <f t="shared" si="198"/>
        <v>11.691506173199999</v>
      </c>
      <c r="CS156" s="48">
        <f t="shared" si="199"/>
        <v>28.871783935100002</v>
      </c>
      <c r="CU156">
        <v>11975.07</v>
      </c>
      <c r="CV156">
        <v>75811.100000000006</v>
      </c>
      <c r="CW156">
        <v>298.97000000000003</v>
      </c>
      <c r="CX156">
        <v>319.07</v>
      </c>
      <c r="CY156" s="52">
        <v>7.7679999999999998</v>
      </c>
      <c r="CZ156" s="48">
        <f t="shared" si="144"/>
        <v>38.487384140061799</v>
      </c>
      <c r="DA156" s="48">
        <f t="shared" si="200"/>
        <v>15.768640450229999</v>
      </c>
      <c r="DB156" s="48">
        <f t="shared" si="201"/>
        <v>99.827222557900001</v>
      </c>
      <c r="DD156">
        <v>28299.39</v>
      </c>
      <c r="DE156">
        <v>92576</v>
      </c>
      <c r="DF156">
        <f>ET113</f>
        <v>10670</v>
      </c>
      <c r="DG156">
        <f>EU113</f>
        <v>127411</v>
      </c>
      <c r="DH156">
        <v>75.23</v>
      </c>
      <c r="DI156" s="52">
        <v>1.1593</v>
      </c>
      <c r="DJ156" s="48">
        <f t="shared" si="136"/>
        <v>64.892607608039341</v>
      </c>
      <c r="DK156" s="48">
        <f t="shared" si="137"/>
        <v>9.2038298973518504</v>
      </c>
      <c r="DL156" s="48">
        <f t="shared" si="138"/>
        <v>109.90338997671009</v>
      </c>
      <c r="DN156">
        <v>44620.3</v>
      </c>
      <c r="DO156">
        <v>173053.62</v>
      </c>
      <c r="DP156">
        <v>337511.3</v>
      </c>
      <c r="DQ156">
        <v>584144.30000000005</v>
      </c>
      <c r="DR156">
        <f t="shared" si="173"/>
        <v>1094709.2200000002</v>
      </c>
      <c r="DV156" s="48">
        <f t="shared" si="163"/>
        <v>58.755520216699999</v>
      </c>
      <c r="DW156" s="48">
        <f t="shared" si="164"/>
        <v>1441.5010590945803</v>
      </c>
      <c r="DY156">
        <f t="shared" si="203"/>
        <v>14821.611523554617</v>
      </c>
      <c r="DZ156">
        <f t="shared" si="186"/>
        <v>9848.0934338454172</v>
      </c>
      <c r="EA156" s="52">
        <f t="shared" si="165"/>
        <v>8533.0170303774848</v>
      </c>
      <c r="EB156" s="77">
        <f t="shared" ref="EB156:EB184" si="206">CS156+CJ156+CA156+BC156+BA156+AS156+DL156+DB156+BS156</f>
        <v>15541.495523554617</v>
      </c>
      <c r="EC156">
        <f t="shared" si="187"/>
        <v>1.0681513634839153</v>
      </c>
      <c r="EE156">
        <f t="shared" si="182"/>
        <v>3705.2776110764376</v>
      </c>
      <c r="EG156" s="87">
        <f t="shared" si="181"/>
        <v>5693.4766392537585</v>
      </c>
      <c r="EH156" s="48">
        <f t="shared" si="204"/>
        <v>2230.7614478408204</v>
      </c>
      <c r="EI156" s="52">
        <f t="shared" si="188"/>
        <v>1417.9966642458282</v>
      </c>
      <c r="EJ156" s="1">
        <f t="shared" si="189"/>
        <v>7924.238087094579</v>
      </c>
      <c r="EK156" s="52">
        <f t="shared" si="190"/>
        <v>0.54462491749734221</v>
      </c>
      <c r="EL156">
        <f t="shared" si="191"/>
        <v>0.49773000490316521</v>
      </c>
      <c r="EN156">
        <v>14549.9</v>
      </c>
      <c r="EO156">
        <v>943432.75</v>
      </c>
      <c r="EP156">
        <f t="shared" si="145"/>
        <v>943.43275000000006</v>
      </c>
      <c r="EQ156">
        <f t="shared" si="205"/>
        <v>10791.526183845417</v>
      </c>
    </row>
    <row r="157" spans="1:147" x14ac:dyDescent="0.25">
      <c r="A157" t="s">
        <v>445</v>
      </c>
      <c r="B157">
        <v>844.6</v>
      </c>
      <c r="C157">
        <v>2559.2249999999999</v>
      </c>
      <c r="D157">
        <v>312.95499999999998</v>
      </c>
      <c r="E157">
        <f t="shared" si="166"/>
        <v>0.45230685070675697</v>
      </c>
      <c r="F157" s="1">
        <f t="shared" si="167"/>
        <v>1157.5550000000001</v>
      </c>
      <c r="G157" s="1">
        <f t="shared" si="168"/>
        <v>2559.2249999999999</v>
      </c>
      <c r="H157">
        <f t="shared" si="148"/>
        <v>0.3194594699018623</v>
      </c>
      <c r="I157" s="52">
        <f t="shared" si="149"/>
        <v>0.68951771950546614</v>
      </c>
      <c r="J157">
        <v>1930.93</v>
      </c>
      <c r="K157">
        <v>4185.5159999999996</v>
      </c>
      <c r="L157">
        <v>52.35</v>
      </c>
      <c r="M157">
        <v>805.21299999999997</v>
      </c>
      <c r="N157" s="52">
        <v>853.41</v>
      </c>
      <c r="O157">
        <v>18.422999999999998</v>
      </c>
      <c r="P157" s="52">
        <v>473.9</v>
      </c>
      <c r="Q157">
        <f t="shared" si="150"/>
        <v>1912.5070000000001</v>
      </c>
      <c r="R157">
        <f t="shared" si="151"/>
        <v>3711.6159999999995</v>
      </c>
      <c r="S157" s="1">
        <f t="shared" si="152"/>
        <v>3623.48</v>
      </c>
      <c r="T157" s="1">
        <f t="shared" si="169"/>
        <v>3711.6159999999995</v>
      </c>
      <c r="U157">
        <f t="shared" si="153"/>
        <v>0.25191220739854975</v>
      </c>
      <c r="V157" s="52">
        <f t="shared" si="154"/>
        <v>0.25803961373480067</v>
      </c>
      <c r="W157" s="1">
        <f t="shared" si="155"/>
        <v>2465.9250000000002</v>
      </c>
      <c r="X157" s="1">
        <f t="shared" si="156"/>
        <v>1152.3909999999996</v>
      </c>
      <c r="Y157">
        <f t="shared" si="157"/>
        <v>0.17143646716120109</v>
      </c>
      <c r="Z157">
        <f t="shared" si="158"/>
        <v>8.0116727730309562E-2</v>
      </c>
      <c r="AA157" s="52">
        <f t="shared" si="192"/>
        <v>0.68151178614582042</v>
      </c>
      <c r="AB157">
        <v>1110.3440000000001</v>
      </c>
      <c r="AD157">
        <f t="shared" si="159"/>
        <v>296.08587720826819</v>
      </c>
      <c r="AE157" t="e">
        <f>#REF!</f>
        <v>#REF!</v>
      </c>
      <c r="AF157" t="e">
        <f t="shared" si="128"/>
        <v>#REF!</v>
      </c>
      <c r="AG157">
        <f t="shared" si="160"/>
        <v>1.8858236764637205E-2</v>
      </c>
      <c r="AH157">
        <f t="shared" si="161"/>
        <v>2.0584533903063022E-2</v>
      </c>
      <c r="AI157">
        <f t="shared" si="183"/>
        <v>2.0584533903063022E-2</v>
      </c>
      <c r="AJ157">
        <f t="shared" si="184"/>
        <v>1.0709562161665804</v>
      </c>
      <c r="AL157">
        <v>693203.76</v>
      </c>
      <c r="AM157">
        <v>4814193.42</v>
      </c>
      <c r="AN157">
        <v>777.11</v>
      </c>
      <c r="AO157">
        <v>1166.8</v>
      </c>
      <c r="AP157" s="52">
        <v>1.30244</v>
      </c>
      <c r="AQ157" s="48">
        <f t="shared" si="118"/>
        <v>2531.8261404</v>
      </c>
      <c r="AR157" s="48">
        <f t="shared" si="142"/>
        <v>902.85630517440006</v>
      </c>
      <c r="AS157" s="48">
        <f t="shared" si="143"/>
        <v>6270.1980779448004</v>
      </c>
      <c r="AU157">
        <v>1171704.3999999999</v>
      </c>
      <c r="AV157">
        <v>6728487</v>
      </c>
      <c r="AW157">
        <v>938746</v>
      </c>
      <c r="AX157" s="52">
        <v>93.71</v>
      </c>
      <c r="AY157" s="48">
        <f t="shared" si="170"/>
        <v>1001.7564827659802</v>
      </c>
      <c r="AZ157" s="48">
        <f t="shared" si="171"/>
        <v>1250.3515099775905</v>
      </c>
      <c r="BA157" s="48">
        <f t="shared" si="172"/>
        <v>7180.1163162949524</v>
      </c>
      <c r="BC157" s="77">
        <v>723.38199999999995</v>
      </c>
      <c r="BD157" s="46">
        <v>124104.64</v>
      </c>
      <c r="BE157" s="46">
        <v>3367.58</v>
      </c>
      <c r="BF157" s="48">
        <f t="shared" si="193"/>
        <v>1815.4569923932122</v>
      </c>
      <c r="BG157" s="52">
        <v>683.6</v>
      </c>
      <c r="BL157">
        <v>43748</v>
      </c>
      <c r="BM157">
        <v>666916</v>
      </c>
      <c r="BN157">
        <v>46215.74</v>
      </c>
      <c r="BO157">
        <v>44544</v>
      </c>
      <c r="BP157" s="52">
        <v>0.69750000000000001</v>
      </c>
      <c r="BQ157" s="48">
        <f t="shared" si="174"/>
        <v>130.1214910394265</v>
      </c>
      <c r="BR157" s="48">
        <f t="shared" si="175"/>
        <v>62.721146953405018</v>
      </c>
      <c r="BS157" s="48">
        <f t="shared" si="176"/>
        <v>956.15197132616493</v>
      </c>
      <c r="BU157">
        <v>200479</v>
      </c>
      <c r="BV157">
        <v>353126</v>
      </c>
      <c r="BW157">
        <v>57031</v>
      </c>
      <c r="BX157" s="52">
        <v>1.2443</v>
      </c>
      <c r="BY157" s="48">
        <f t="shared" si="194"/>
        <v>45.833802137748137</v>
      </c>
      <c r="BZ157" s="48">
        <f t="shared" si="195"/>
        <v>161.11789761311582</v>
      </c>
      <c r="CA157" s="48">
        <f t="shared" si="196"/>
        <v>283.79490476573176</v>
      </c>
      <c r="CC157">
        <v>2552.25</v>
      </c>
      <c r="CD157">
        <v>1069</v>
      </c>
      <c r="CE157">
        <v>75280</v>
      </c>
      <c r="CF157">
        <v>55.32</v>
      </c>
      <c r="CG157" s="52">
        <v>0.66400000000000003</v>
      </c>
      <c r="CH157" s="48">
        <f t="shared" si="114"/>
        <v>36.732480000000002</v>
      </c>
      <c r="CI157" s="48">
        <f t="shared" si="178"/>
        <v>2.4045100000000001</v>
      </c>
      <c r="CJ157" s="48">
        <f t="shared" si="179"/>
        <v>49.985920000000007</v>
      </c>
      <c r="CL157">
        <v>15436.1</v>
      </c>
      <c r="CM157">
        <v>26633.599999999999</v>
      </c>
      <c r="CN157">
        <v>51.58</v>
      </c>
      <c r="CO157">
        <v>118.31</v>
      </c>
      <c r="CP157" s="52">
        <v>6.8715000000000002</v>
      </c>
      <c r="CQ157" s="48">
        <f t="shared" si="115"/>
        <v>7.5063668776831838</v>
      </c>
      <c r="CR157" s="48">
        <f t="shared" si="198"/>
        <v>20.104594083999999</v>
      </c>
      <c r="CS157" s="48">
        <f t="shared" si="199"/>
        <v>34.688665983999996</v>
      </c>
      <c r="CU157">
        <v>9588.61</v>
      </c>
      <c r="CV157">
        <v>73696.5</v>
      </c>
      <c r="CW157">
        <v>186.68</v>
      </c>
      <c r="CX157">
        <v>181.5</v>
      </c>
      <c r="CY157" s="52">
        <v>8.3806999999999992</v>
      </c>
      <c r="CZ157" s="48">
        <f t="shared" si="144"/>
        <v>22.274988962735812</v>
      </c>
      <c r="DA157" s="48">
        <f t="shared" si="200"/>
        <v>12.488589208400001</v>
      </c>
      <c r="DB157" s="48">
        <f t="shared" si="201"/>
        <v>95.985269459999998</v>
      </c>
      <c r="DD157">
        <v>25845.599999999999</v>
      </c>
      <c r="DE157">
        <v>88591</v>
      </c>
      <c r="DF157">
        <f t="shared" ref="DF157:DG159" si="207">DF158*DD157/DD158</f>
        <v>8194.9011702021344</v>
      </c>
      <c r="DG157">
        <f t="shared" si="207"/>
        <v>122224.45656301518</v>
      </c>
      <c r="DH157">
        <v>99.85</v>
      </c>
      <c r="DI157" s="52">
        <v>1.1496999999999999</v>
      </c>
      <c r="DJ157" s="48">
        <f t="shared" si="136"/>
        <v>86.848743150387051</v>
      </c>
      <c r="DK157" s="48">
        <f t="shared" si="137"/>
        <v>7.1278604594260537</v>
      </c>
      <c r="DL157" s="48">
        <f t="shared" si="138"/>
        <v>106.30986915109609</v>
      </c>
      <c r="DN157">
        <v>70064.5</v>
      </c>
      <c r="DO157">
        <v>176996.36</v>
      </c>
      <c r="DP157">
        <v>341419.3</v>
      </c>
      <c r="DQ157">
        <v>586339.5</v>
      </c>
      <c r="DR157">
        <f t="shared" si="173"/>
        <v>1104755.1600000001</v>
      </c>
      <c r="DV157" s="48">
        <f t="shared" si="163"/>
        <v>91.254807380000003</v>
      </c>
      <c r="DW157" s="48">
        <f t="shared" si="164"/>
        <v>1438.8773105904002</v>
      </c>
      <c r="DY157">
        <f t="shared" si="203"/>
        <v>14977.230994926744</v>
      </c>
      <c r="DZ157">
        <f t="shared" si="186"/>
        <v>9908.9264229772489</v>
      </c>
      <c r="EA157" s="52">
        <f t="shared" si="165"/>
        <v>8618.9936268853526</v>
      </c>
      <c r="EB157" s="77">
        <f t="shared" si="206"/>
        <v>15700.612994926745</v>
      </c>
      <c r="EC157">
        <f t="shared" si="187"/>
        <v>1.0915407500696435</v>
      </c>
      <c r="EE157">
        <f t="shared" si="182"/>
        <v>3710.5040153317991</v>
      </c>
      <c r="EG157" s="87">
        <f t="shared" si="181"/>
        <v>5678.3574877271731</v>
      </c>
      <c r="EH157" s="48">
        <f t="shared" si="204"/>
        <v>2419.1724134703372</v>
      </c>
      <c r="EI157" s="52">
        <f t="shared" si="188"/>
        <v>1567.8498719241113</v>
      </c>
      <c r="EJ157" s="1">
        <f t="shared" si="189"/>
        <v>8097.5299011975103</v>
      </c>
      <c r="EK157" s="52">
        <f t="shared" si="190"/>
        <v>0.56295788355018528</v>
      </c>
      <c r="EL157">
        <f t="shared" si="191"/>
        <v>0.50685471052749287</v>
      </c>
      <c r="EN157">
        <v>14383.9</v>
      </c>
      <c r="EO157">
        <v>953690.83</v>
      </c>
      <c r="EP157">
        <f t="shared" si="145"/>
        <v>953.69083000000001</v>
      </c>
      <c r="EQ157">
        <f t="shared" si="205"/>
        <v>10862.617252977248</v>
      </c>
    </row>
    <row r="158" spans="1:147" x14ac:dyDescent="0.25">
      <c r="A158" t="s">
        <v>446</v>
      </c>
      <c r="B158">
        <v>873.18</v>
      </c>
      <c r="C158">
        <v>2605.1419999999998</v>
      </c>
      <c r="D158">
        <v>311.02</v>
      </c>
      <c r="E158">
        <f t="shared" si="166"/>
        <v>0.45456255359592679</v>
      </c>
      <c r="F158" s="1">
        <f t="shared" si="167"/>
        <v>1184.1999999999998</v>
      </c>
      <c r="G158" s="1">
        <f t="shared" si="168"/>
        <v>2605.1419999999998</v>
      </c>
      <c r="H158">
        <f t="shared" si="148"/>
        <v>0.32575144685962887</v>
      </c>
      <c r="I158" s="52">
        <f t="shared" si="149"/>
        <v>0.66434214841385164</v>
      </c>
      <c r="J158">
        <v>2082.4299999999998</v>
      </c>
      <c r="K158">
        <v>4559.4290000000001</v>
      </c>
      <c r="L158">
        <v>52.16</v>
      </c>
      <c r="M158">
        <v>660.53700000000003</v>
      </c>
      <c r="N158" s="52">
        <v>858.58299999999997</v>
      </c>
      <c r="O158">
        <v>18.422999999999998</v>
      </c>
      <c r="P158" s="52">
        <v>638.04300000000001</v>
      </c>
      <c r="Q158">
        <f t="shared" si="150"/>
        <v>2064.0070000000001</v>
      </c>
      <c r="R158">
        <f t="shared" si="151"/>
        <v>3921.386</v>
      </c>
      <c r="S158" s="1">
        <f t="shared" si="152"/>
        <v>3635.2870000000003</v>
      </c>
      <c r="T158" s="1">
        <f t="shared" si="169"/>
        <v>3921.386</v>
      </c>
      <c r="U158">
        <f t="shared" si="153"/>
        <v>0.25349969317452792</v>
      </c>
      <c r="V158" s="52">
        <f t="shared" si="154"/>
        <v>0.27345025243368387</v>
      </c>
      <c r="W158" s="1">
        <f t="shared" si="155"/>
        <v>2451.0870000000004</v>
      </c>
      <c r="X158" s="1">
        <f t="shared" si="156"/>
        <v>1316.2440000000001</v>
      </c>
      <c r="Y158">
        <f t="shared" si="157"/>
        <v>0.17092180134445348</v>
      </c>
      <c r="Z158">
        <f t="shared" si="158"/>
        <v>9.1785724247580275E-2</v>
      </c>
      <c r="AA158" s="52">
        <f t="shared" si="192"/>
        <v>0.65061631165405964</v>
      </c>
      <c r="AB158">
        <v>1254.5250000000001</v>
      </c>
      <c r="AD158">
        <f t="shared" si="159"/>
        <v>334.53338344216087</v>
      </c>
      <c r="AE158" t="e">
        <f>#REF!</f>
        <v>#REF!</v>
      </c>
      <c r="AF158" t="e">
        <f t="shared" si="128"/>
        <v>#REF!</v>
      </c>
      <c r="AG158">
        <f t="shared" si="160"/>
        <v>2.0821450559757173E-2</v>
      </c>
      <c r="AH158">
        <f t="shared" si="161"/>
        <v>2.3328037114875518E-2</v>
      </c>
      <c r="AI158">
        <f t="shared" si="183"/>
        <v>2.3328037114875518E-2</v>
      </c>
      <c r="AJ158">
        <f t="shared" si="184"/>
        <v>1.0970567817969716</v>
      </c>
      <c r="AL158">
        <v>743606.6</v>
      </c>
      <c r="AM158">
        <v>4919522</v>
      </c>
      <c r="AN158">
        <v>788.05</v>
      </c>
      <c r="AO158">
        <v>1283.73</v>
      </c>
      <c r="AP158" s="52">
        <v>1.361907</v>
      </c>
      <c r="AQ158" s="48">
        <f t="shared" si="118"/>
        <v>2821.5716844599997</v>
      </c>
      <c r="AR158" s="48">
        <f t="shared" si="142"/>
        <v>1012.7230337861999</v>
      </c>
      <c r="AS158" s="48">
        <f t="shared" si="143"/>
        <v>6699.931448454</v>
      </c>
      <c r="AU158">
        <v>1314902.3700000001</v>
      </c>
      <c r="AV158">
        <v>6672125</v>
      </c>
      <c r="AW158">
        <v>947265</v>
      </c>
      <c r="AX158" s="52">
        <v>97.27</v>
      </c>
      <c r="AY158" s="48">
        <f t="shared" si="170"/>
        <v>973.85113601315936</v>
      </c>
      <c r="AZ158" s="48">
        <f t="shared" si="171"/>
        <v>1351.8066927110108</v>
      </c>
      <c r="BA158" s="48">
        <f t="shared" si="172"/>
        <v>6859.3862444741444</v>
      </c>
      <c r="BC158" s="77">
        <v>788.91800000000001</v>
      </c>
      <c r="BD158" s="46">
        <v>124211.17</v>
      </c>
      <c r="BE158" s="46">
        <v>3487.14</v>
      </c>
      <c r="BF158" s="48">
        <f t="shared" si="193"/>
        <v>1818.7180801218224</v>
      </c>
      <c r="BG158" s="52">
        <v>682.96</v>
      </c>
      <c r="BL158">
        <v>53725</v>
      </c>
      <c r="BM158">
        <v>712979</v>
      </c>
      <c r="BN158">
        <v>46930.2</v>
      </c>
      <c r="BO158">
        <v>135300</v>
      </c>
      <c r="BP158" s="52">
        <v>0.64649999999999996</v>
      </c>
      <c r="BQ158" s="48">
        <f t="shared" si="174"/>
        <v>281.87192575406038</v>
      </c>
      <c r="BR158" s="48">
        <f t="shared" si="175"/>
        <v>83.101314771848422</v>
      </c>
      <c r="BS158" s="48">
        <f t="shared" si="176"/>
        <v>1102.8290796597062</v>
      </c>
      <c r="BU158">
        <v>200408</v>
      </c>
      <c r="BV158">
        <v>351133</v>
      </c>
      <c r="BW158">
        <v>59904</v>
      </c>
      <c r="BX158" s="52">
        <v>1.1672</v>
      </c>
      <c r="BY158" s="48">
        <f t="shared" si="194"/>
        <v>51.322823851953395</v>
      </c>
      <c r="BZ158" s="48">
        <f t="shared" si="195"/>
        <v>171.69979437971213</v>
      </c>
      <c r="CA158" s="48">
        <f t="shared" si="196"/>
        <v>300.83361891706647</v>
      </c>
      <c r="CC158">
        <v>-41021.03</v>
      </c>
      <c r="CD158">
        <v>1068</v>
      </c>
      <c r="CE158">
        <v>85166</v>
      </c>
      <c r="CF158">
        <v>55.25</v>
      </c>
      <c r="CG158" s="52">
        <v>0.75900000000000001</v>
      </c>
      <c r="CH158" s="48">
        <f t="shared" si="114"/>
        <v>41.934750000000001</v>
      </c>
      <c r="CI158" s="48">
        <f t="shared" si="178"/>
        <v>-30.324349770000001</v>
      </c>
      <c r="CJ158" s="48">
        <f t="shared" si="179"/>
        <v>64.640993999999992</v>
      </c>
      <c r="CL158">
        <v>21895.5</v>
      </c>
      <c r="CM158">
        <v>22190.1</v>
      </c>
      <c r="CN158">
        <v>51.2</v>
      </c>
      <c r="CO158">
        <v>151.13999999999999</v>
      </c>
      <c r="CP158" s="52">
        <v>6.4992000000000001</v>
      </c>
      <c r="CQ158" s="48">
        <f t="shared" si="115"/>
        <v>7.8778926637124576</v>
      </c>
      <c r="CR158" s="48">
        <f t="shared" si="198"/>
        <v>29.819634718500001</v>
      </c>
      <c r="CS158" s="48">
        <f t="shared" si="199"/>
        <v>30.220852520699999</v>
      </c>
      <c r="CU158">
        <v>10142.83</v>
      </c>
      <c r="CV158">
        <v>80310.3</v>
      </c>
      <c r="CW158">
        <v>238.93</v>
      </c>
      <c r="CX158">
        <v>239.34</v>
      </c>
      <c r="CY158" s="52">
        <v>7.9367999999999999</v>
      </c>
      <c r="CZ158" s="48">
        <f t="shared" si="144"/>
        <v>30.104072170144139</v>
      </c>
      <c r="DA158" s="48">
        <f t="shared" si="200"/>
        <v>13.81359117681</v>
      </c>
      <c r="DB158" s="48">
        <f t="shared" si="201"/>
        <v>109.37515974210001</v>
      </c>
      <c r="DD158">
        <v>27079.39</v>
      </c>
      <c r="DE158">
        <v>89217</v>
      </c>
      <c r="DF158">
        <f t="shared" si="207"/>
        <v>8586.1007211811666</v>
      </c>
      <c r="DG158">
        <f t="shared" si="207"/>
        <v>123088.1166391905</v>
      </c>
      <c r="DH158">
        <v>107.86</v>
      </c>
      <c r="DI158" s="52">
        <v>1.1126</v>
      </c>
      <c r="DJ158" s="48">
        <f t="shared" si="136"/>
        <v>96.944094912816823</v>
      </c>
      <c r="DK158" s="48">
        <f t="shared" si="137"/>
        <v>7.7171496685072496</v>
      </c>
      <c r="DL158" s="48">
        <f t="shared" si="138"/>
        <v>110.63105935573476</v>
      </c>
      <c r="DN158">
        <v>98919.5</v>
      </c>
      <c r="DO158">
        <v>175669.42</v>
      </c>
      <c r="DP158">
        <v>354153.9</v>
      </c>
      <c r="DQ158">
        <v>600011.9</v>
      </c>
      <c r="DR158">
        <f t="shared" si="173"/>
        <v>1129835.22</v>
      </c>
      <c r="DV158" s="48">
        <f t="shared" si="163"/>
        <v>134.71915948649999</v>
      </c>
      <c r="DW158" s="48">
        <f t="shared" si="164"/>
        <v>1538.73049496454</v>
      </c>
      <c r="DY158">
        <f t="shared" si="203"/>
        <v>15277.848457123453</v>
      </c>
      <c r="DZ158">
        <f t="shared" si="186"/>
        <v>9866.4204320154568</v>
      </c>
      <c r="EA158" s="52">
        <f t="shared" si="165"/>
        <v>8398.1167394386848</v>
      </c>
      <c r="EB158" s="77">
        <f t="shared" si="206"/>
        <v>16066.766457123453</v>
      </c>
      <c r="EC158">
        <f t="shared" si="187"/>
        <v>1.1203848189118473</v>
      </c>
      <c r="EE158">
        <f t="shared" si="182"/>
        <v>3993.5023819016419</v>
      </c>
      <c r="EG158" s="87">
        <f t="shared" si="181"/>
        <v>6124.1964599476687</v>
      </c>
      <c r="EH158" s="48">
        <f t="shared" si="204"/>
        <v>2640.356861442589</v>
      </c>
      <c r="EI158" s="52">
        <f t="shared" si="188"/>
        <v>1711.0026115790713</v>
      </c>
      <c r="EJ158" s="1">
        <f t="shared" si="189"/>
        <v>8764.5533213902581</v>
      </c>
      <c r="EK158" s="52">
        <f t="shared" si="190"/>
        <v>0.61117913875416718</v>
      </c>
      <c r="EL158">
        <f t="shared" si="191"/>
        <v>0.53281930683388412</v>
      </c>
      <c r="EN158">
        <v>14340.4</v>
      </c>
      <c r="EO158">
        <v>1173048.7</v>
      </c>
      <c r="EP158">
        <f t="shared" si="145"/>
        <v>1173.0487000000001</v>
      </c>
      <c r="EQ158">
        <f t="shared" si="205"/>
        <v>11039.469132015456</v>
      </c>
    </row>
    <row r="159" spans="1:147" x14ac:dyDescent="0.25">
      <c r="A159" t="s">
        <v>447</v>
      </c>
      <c r="B159">
        <v>865.3</v>
      </c>
      <c r="C159">
        <v>2723.2420000000002</v>
      </c>
      <c r="D159">
        <v>315.19900000000001</v>
      </c>
      <c r="E159">
        <f t="shared" si="166"/>
        <v>0.43349030310196446</v>
      </c>
      <c r="F159" s="1">
        <f t="shared" si="167"/>
        <v>1180.499</v>
      </c>
      <c r="G159" s="1">
        <f t="shared" si="168"/>
        <v>2723.2420000000002</v>
      </c>
      <c r="H159">
        <f t="shared" si="148"/>
        <v>0.31417991918875776</v>
      </c>
      <c r="I159" s="52">
        <f t="shared" si="149"/>
        <v>0.64532534967222377</v>
      </c>
      <c r="J159">
        <v>2010.94</v>
      </c>
      <c r="K159">
        <v>4970.6890000000003</v>
      </c>
      <c r="L159">
        <v>53.75</v>
      </c>
      <c r="M159">
        <v>848.08500000000004</v>
      </c>
      <c r="N159" s="52">
        <v>863.04600000000005</v>
      </c>
      <c r="O159">
        <v>18.422999999999998</v>
      </c>
      <c r="P159" s="52">
        <v>750.73699999999997</v>
      </c>
      <c r="Q159">
        <f t="shared" si="150"/>
        <v>1992.5170000000001</v>
      </c>
      <c r="R159">
        <f t="shared" si="151"/>
        <v>4219.9520000000002</v>
      </c>
      <c r="S159" s="1">
        <f t="shared" si="152"/>
        <v>3757.3980000000001</v>
      </c>
      <c r="T159" s="1">
        <f t="shared" si="169"/>
        <v>4219.9520000000002</v>
      </c>
      <c r="U159">
        <f t="shared" si="153"/>
        <v>0.26121884580891402</v>
      </c>
      <c r="V159" s="52">
        <f t="shared" si="154"/>
        <v>0.29337615839711906</v>
      </c>
      <c r="W159" s="1">
        <f t="shared" si="155"/>
        <v>2576.8990000000003</v>
      </c>
      <c r="X159" s="1">
        <f t="shared" si="156"/>
        <v>1496.71</v>
      </c>
      <c r="Y159">
        <f t="shared" si="157"/>
        <v>0.17914912994208884</v>
      </c>
      <c r="Z159">
        <f t="shared" si="158"/>
        <v>0.10405308639400448</v>
      </c>
      <c r="AA159" s="52">
        <f t="shared" si="192"/>
        <v>0.63258378504171608</v>
      </c>
      <c r="AB159">
        <v>1371.8810000000001</v>
      </c>
      <c r="AD159">
        <f t="shared" si="159"/>
        <v>365.82769782189683</v>
      </c>
      <c r="AE159" t="e">
        <f>#REF!</f>
        <v>#REF!</v>
      </c>
      <c r="AF159" t="e">
        <f t="shared" si="128"/>
        <v>#REF!</v>
      </c>
      <c r="AG159">
        <f t="shared" si="160"/>
        <v>2.1275796262274219E-2</v>
      </c>
      <c r="AH159">
        <f t="shared" si="161"/>
        <v>2.5432783269158085E-2</v>
      </c>
      <c r="AI159">
        <f t="shared" si="183"/>
        <v>2.5432783269158085E-2</v>
      </c>
      <c r="AJ159">
        <f t="shared" si="184"/>
        <v>1.1699529478047452</v>
      </c>
      <c r="AL159">
        <v>784396.74</v>
      </c>
      <c r="AM159">
        <v>5029307.26</v>
      </c>
      <c r="AN159">
        <v>797.44</v>
      </c>
      <c r="AO159">
        <v>1204.04</v>
      </c>
      <c r="AP159" s="52">
        <v>1.4305779999999999</v>
      </c>
      <c r="AQ159" s="48">
        <f t="shared" si="118"/>
        <v>2863.27325544</v>
      </c>
      <c r="AR159" s="48">
        <f t="shared" si="142"/>
        <v>1122.1407195157199</v>
      </c>
      <c r="AS159" s="48">
        <f t="shared" si="143"/>
        <v>7194.8163213962789</v>
      </c>
      <c r="AU159">
        <v>1393669.97</v>
      </c>
      <c r="AV159">
        <v>6695529</v>
      </c>
      <c r="AW159">
        <v>929798</v>
      </c>
      <c r="AX159" s="52">
        <v>93.61</v>
      </c>
      <c r="AY159" s="48">
        <f t="shared" si="170"/>
        <v>993.26781326781327</v>
      </c>
      <c r="AZ159" s="48">
        <f t="shared" si="171"/>
        <v>1488.8045828437132</v>
      </c>
      <c r="BA159" s="48">
        <f t="shared" si="172"/>
        <v>7152.5787843179151</v>
      </c>
      <c r="BC159" s="77">
        <v>834.66</v>
      </c>
      <c r="BD159" s="46">
        <v>134686.73000000001</v>
      </c>
      <c r="BE159" s="46">
        <v>3657.76</v>
      </c>
      <c r="BF159" s="48">
        <f t="shared" si="193"/>
        <v>1971.6985800029281</v>
      </c>
      <c r="BG159" s="52">
        <v>683.1</v>
      </c>
      <c r="BL159">
        <v>52126</v>
      </c>
      <c r="BM159">
        <v>794504</v>
      </c>
      <c r="BN159">
        <v>48047.07</v>
      </c>
      <c r="BO159">
        <v>138591</v>
      </c>
      <c r="BP159" s="52">
        <v>0.60950000000000004</v>
      </c>
      <c r="BQ159" s="48">
        <f t="shared" si="174"/>
        <v>306.21504511894994</v>
      </c>
      <c r="BR159" s="48">
        <f t="shared" si="175"/>
        <v>85.522559474979488</v>
      </c>
      <c r="BS159" s="48">
        <f t="shared" si="176"/>
        <v>1303.5340442986053</v>
      </c>
      <c r="BU159">
        <v>197938</v>
      </c>
      <c r="BV159">
        <v>385846</v>
      </c>
      <c r="BW159">
        <v>60705</v>
      </c>
      <c r="BX159" s="52">
        <v>1.0974999999999999</v>
      </c>
      <c r="BY159" s="48">
        <f t="shared" si="194"/>
        <v>55.312072892938502</v>
      </c>
      <c r="BZ159" s="48">
        <f t="shared" si="195"/>
        <v>180.35353075170843</v>
      </c>
      <c r="CA159" s="48">
        <f t="shared" si="196"/>
        <v>351.56810933940778</v>
      </c>
      <c r="CC159">
        <v>8441.26</v>
      </c>
      <c r="CD159">
        <v>1036</v>
      </c>
      <c r="CE159">
        <v>97716</v>
      </c>
      <c r="CF159">
        <v>54.22</v>
      </c>
      <c r="CG159" s="52">
        <v>0.83320000000000005</v>
      </c>
      <c r="CH159" s="48">
        <f t="shared" si="114"/>
        <v>45.176104000000002</v>
      </c>
      <c r="CI159" s="48">
        <f t="shared" si="178"/>
        <v>7.8964530320000001</v>
      </c>
      <c r="CJ159" s="48">
        <f t="shared" si="179"/>
        <v>81.416971200000006</v>
      </c>
      <c r="CL159">
        <v>33221.4</v>
      </c>
      <c r="CM159">
        <v>24260.2</v>
      </c>
      <c r="CN159">
        <v>51.5</v>
      </c>
      <c r="CO159">
        <v>105.33</v>
      </c>
      <c r="CP159" s="52">
        <v>6.1093000000000002</v>
      </c>
      <c r="CQ159" s="48">
        <f t="shared" si="115"/>
        <v>8.4297710048614398</v>
      </c>
      <c r="CR159" s="48">
        <f t="shared" si="198"/>
        <v>47.525803969200005</v>
      </c>
      <c r="CS159" s="48">
        <f t="shared" si="199"/>
        <v>34.706108395599998</v>
      </c>
      <c r="CU159">
        <v>10847.49</v>
      </c>
      <c r="CV159">
        <v>87484.800000000003</v>
      </c>
      <c r="CW159">
        <v>222.71</v>
      </c>
      <c r="CY159" s="52">
        <v>7.3143000000000002</v>
      </c>
      <c r="CZ159" s="48">
        <f t="shared" si="144"/>
        <v>30.448573342630191</v>
      </c>
      <c r="DA159" s="48">
        <f t="shared" si="200"/>
        <v>15.518180549219998</v>
      </c>
      <c r="DB159" s="48">
        <f t="shared" si="201"/>
        <v>125.15383021439999</v>
      </c>
      <c r="DD159">
        <v>26305.45</v>
      </c>
      <c r="DE159">
        <v>89464</v>
      </c>
      <c r="DF159">
        <f t="shared" si="207"/>
        <v>8340.7064640671415</v>
      </c>
      <c r="DG159">
        <f t="shared" si="207"/>
        <v>123428.88986413507</v>
      </c>
      <c r="DH159">
        <v>95.57</v>
      </c>
      <c r="DI159" s="52">
        <v>1.0629999999999999</v>
      </c>
      <c r="DJ159" s="48">
        <f t="shared" si="136"/>
        <v>89.905926622765762</v>
      </c>
      <c r="DK159" s="48">
        <f t="shared" si="137"/>
        <v>7.8463842559427484</v>
      </c>
      <c r="DL159" s="48">
        <f t="shared" si="138"/>
        <v>116.11372517792574</v>
      </c>
      <c r="DN159">
        <v>109876.4</v>
      </c>
      <c r="DO159">
        <v>178696.75</v>
      </c>
      <c r="DP159">
        <v>347082.5</v>
      </c>
      <c r="DQ159">
        <v>587607.5</v>
      </c>
      <c r="DR159">
        <f t="shared" si="173"/>
        <v>1113386.75</v>
      </c>
      <c r="DV159" s="48">
        <f t="shared" si="163"/>
        <v>157.1867605592</v>
      </c>
      <c r="DW159" s="48">
        <f t="shared" si="164"/>
        <v>1592.7865900414997</v>
      </c>
      <c r="DY159">
        <f t="shared" si="203"/>
        <v>16359.887894340132</v>
      </c>
      <c r="DZ159">
        <f t="shared" si="186"/>
        <v>10481.884499197427</v>
      </c>
      <c r="EA159" s="52">
        <f t="shared" si="165"/>
        <v>8745.365374359415</v>
      </c>
      <c r="EB159" s="77">
        <f t="shared" si="206"/>
        <v>17194.547894340132</v>
      </c>
      <c r="EC159">
        <f t="shared" si="187"/>
        <v>1.1953857310739033</v>
      </c>
      <c r="EE159">
        <f t="shared" si="182"/>
        <v>4055.3649432283792</v>
      </c>
      <c r="EG159" s="87">
        <f t="shared" si="181"/>
        <v>6363.727141692887</v>
      </c>
      <c r="EH159" s="48">
        <f t="shared" si="204"/>
        <v>2955.6082143924837</v>
      </c>
      <c r="EI159" s="52">
        <f t="shared" si="188"/>
        <v>1919.763886661601</v>
      </c>
      <c r="EJ159" s="1">
        <f t="shared" si="189"/>
        <v>9319.3353560853702</v>
      </c>
      <c r="EK159" s="52">
        <f t="shared" si="190"/>
        <v>0.64789144653369835</v>
      </c>
      <c r="EL159">
        <f t="shared" si="191"/>
        <v>0.52715860603936882</v>
      </c>
      <c r="EN159">
        <v>14384.1</v>
      </c>
      <c r="EO159">
        <v>1271613.32</v>
      </c>
      <c r="EP159">
        <f t="shared" si="145"/>
        <v>1271.6133200000002</v>
      </c>
      <c r="EQ159">
        <f t="shared" si="205"/>
        <v>11753.497819197428</v>
      </c>
    </row>
    <row r="160" spans="1:147" x14ac:dyDescent="0.25">
      <c r="A160" t="s">
        <v>448</v>
      </c>
      <c r="B160">
        <v>743.93</v>
      </c>
      <c r="C160">
        <v>2920.16</v>
      </c>
      <c r="D160">
        <v>313.77100000000002</v>
      </c>
      <c r="E160">
        <f t="shared" si="166"/>
        <v>0.36220652293025041</v>
      </c>
      <c r="F160" s="1">
        <f t="shared" si="167"/>
        <v>1057.701</v>
      </c>
      <c r="G160" s="1">
        <f t="shared" si="168"/>
        <v>2920.16</v>
      </c>
      <c r="H160">
        <f t="shared" si="148"/>
        <v>0.28853431146290603</v>
      </c>
      <c r="I160" s="52">
        <f t="shared" si="149"/>
        <v>0.62467457735165333</v>
      </c>
      <c r="J160">
        <v>1784.25</v>
      </c>
      <c r="K160">
        <v>5432.8549999999996</v>
      </c>
      <c r="L160">
        <v>49.63</v>
      </c>
      <c r="M160">
        <v>976.98800000000006</v>
      </c>
      <c r="N160" s="52">
        <v>873.327</v>
      </c>
      <c r="O160">
        <v>18.422999999999998</v>
      </c>
      <c r="P160" s="52">
        <v>758.16499999999996</v>
      </c>
      <c r="Q160">
        <f t="shared" si="150"/>
        <v>1765.827</v>
      </c>
      <c r="R160">
        <f t="shared" si="151"/>
        <v>4674.6899999999996</v>
      </c>
      <c r="S160" s="1">
        <f t="shared" si="152"/>
        <v>3665.7719999999999</v>
      </c>
      <c r="T160" s="1">
        <f t="shared" si="169"/>
        <v>4674.6899999999996</v>
      </c>
      <c r="U160">
        <f t="shared" si="153"/>
        <v>0.2516577077540933</v>
      </c>
      <c r="V160" s="52">
        <f t="shared" si="154"/>
        <v>0.32092060549891871</v>
      </c>
      <c r="W160" s="1">
        <f t="shared" si="155"/>
        <v>2608.0709999999999</v>
      </c>
      <c r="X160" s="1">
        <f t="shared" si="156"/>
        <v>1754.5299999999997</v>
      </c>
      <c r="Y160">
        <f t="shared" si="157"/>
        <v>0.17904582432293276</v>
      </c>
      <c r="Z160">
        <f t="shared" si="158"/>
        <v>0.12044966189544501</v>
      </c>
      <c r="AA160" s="52">
        <f t="shared" si="192"/>
        <v>0.59782478388465965</v>
      </c>
      <c r="AB160">
        <v>1447.751</v>
      </c>
      <c r="AD160">
        <f t="shared" si="159"/>
        <v>386.0592976718454</v>
      </c>
      <c r="AE160" t="e">
        <f>#REF!</f>
        <v>#REF!</v>
      </c>
      <c r="AF160" t="e">
        <f t="shared" si="128"/>
        <v>#REF!</v>
      </c>
      <c r="AG160">
        <f t="shared" si="160"/>
        <v>2.1398680614993983E-2</v>
      </c>
      <c r="AH160">
        <f t="shared" si="161"/>
        <v>2.6503229854244012E-2</v>
      </c>
      <c r="AI160">
        <f t="shared" si="183"/>
        <v>2.6503229854244012E-2</v>
      </c>
      <c r="AJ160">
        <f t="shared" si="184"/>
        <v>1.2120418155666073</v>
      </c>
      <c r="AL160">
        <v>774088.15</v>
      </c>
      <c r="AM160">
        <v>5145660.2</v>
      </c>
      <c r="AN160">
        <v>811.46</v>
      </c>
      <c r="AO160">
        <v>1152.07</v>
      </c>
      <c r="AP160" s="52">
        <v>1.478148</v>
      </c>
      <c r="AQ160" s="48">
        <f t="shared" si="118"/>
        <v>2902.3879424400002</v>
      </c>
      <c r="AR160" s="48">
        <f t="shared" si="142"/>
        <v>1144.2168507462</v>
      </c>
      <c r="AS160" s="48">
        <f t="shared" si="143"/>
        <v>7606.0473333095997</v>
      </c>
      <c r="AU160">
        <v>1465651.32</v>
      </c>
      <c r="AV160">
        <v>6709398</v>
      </c>
      <c r="AW160">
        <v>940931</v>
      </c>
      <c r="AX160" s="52">
        <v>89.68</v>
      </c>
      <c r="AY160" s="48">
        <f t="shared" si="170"/>
        <v>1049.2094112399641</v>
      </c>
      <c r="AZ160" s="48">
        <f t="shared" si="171"/>
        <v>1634.3123550401428</v>
      </c>
      <c r="BA160" s="48">
        <f t="shared" si="172"/>
        <v>7481.4875111507572</v>
      </c>
      <c r="BC160" s="77">
        <v>844.60500000000002</v>
      </c>
      <c r="BD160" s="46">
        <v>138010.09</v>
      </c>
      <c r="BE160" s="46">
        <v>3726.06</v>
      </c>
      <c r="BF160" s="48">
        <f t="shared" si="193"/>
        <v>2021.355820493292</v>
      </c>
      <c r="BG160" s="52">
        <v>682.76</v>
      </c>
      <c r="BH160">
        <v>32162.94</v>
      </c>
      <c r="BI160">
        <v>879557.57</v>
      </c>
      <c r="BJ160">
        <f>BH160/BI160</f>
        <v>3.6567180019836568E-2</v>
      </c>
      <c r="BL160">
        <v>57453</v>
      </c>
      <c r="BM160">
        <v>822022</v>
      </c>
      <c r="BN160">
        <v>50389</v>
      </c>
      <c r="BO160">
        <v>144026</v>
      </c>
      <c r="BP160" s="52">
        <v>0.61199999999999999</v>
      </c>
      <c r="BQ160" s="48">
        <f t="shared" si="174"/>
        <v>317.67156862745094</v>
      </c>
      <c r="BR160" s="48">
        <f t="shared" si="175"/>
        <v>93.877450980392155</v>
      </c>
      <c r="BS160" s="48">
        <f t="shared" si="176"/>
        <v>1343.1732026143791</v>
      </c>
      <c r="BU160">
        <v>186029</v>
      </c>
      <c r="BV160">
        <v>403291</v>
      </c>
      <c r="BW160">
        <v>61045</v>
      </c>
      <c r="BX160" s="52">
        <v>1.0571999999999999</v>
      </c>
      <c r="BY160" s="48">
        <f t="shared" si="194"/>
        <v>57.742149073023086</v>
      </c>
      <c r="BZ160" s="48">
        <f t="shared" si="195"/>
        <v>175.96386681800985</v>
      </c>
      <c r="CA160" s="48">
        <f t="shared" si="196"/>
        <v>381.47086643965196</v>
      </c>
      <c r="CC160">
        <v>7708.33</v>
      </c>
      <c r="CD160">
        <v>1029</v>
      </c>
      <c r="CE160">
        <v>111628</v>
      </c>
      <c r="CF160">
        <v>54.06</v>
      </c>
      <c r="CG160" s="52">
        <v>0.91069999999999995</v>
      </c>
      <c r="CH160" s="48">
        <f t="shared" si="114"/>
        <v>49.232441999999999</v>
      </c>
      <c r="CI160" s="48">
        <f t="shared" si="178"/>
        <v>7.9570864309999996</v>
      </c>
      <c r="CJ160" s="48">
        <f t="shared" si="179"/>
        <v>101.65961959999998</v>
      </c>
      <c r="CL160">
        <v>33885.699999999997</v>
      </c>
      <c r="CM160">
        <v>27104.6</v>
      </c>
      <c r="CN160">
        <v>51.17</v>
      </c>
      <c r="CO160">
        <v>134.56</v>
      </c>
      <c r="CP160" s="52">
        <v>5.6792999999999996</v>
      </c>
      <c r="CQ160" s="48">
        <f t="shared" si="115"/>
        <v>9.0099131935273729</v>
      </c>
      <c r="CR160" s="48">
        <f t="shared" si="198"/>
        <v>50.088079683599993</v>
      </c>
      <c r="CS160" s="48">
        <f t="shared" si="199"/>
        <v>40.064610280799997</v>
      </c>
      <c r="CU160">
        <v>11985.66</v>
      </c>
      <c r="CV160">
        <v>83802.3</v>
      </c>
      <c r="CW160">
        <v>268.3</v>
      </c>
      <c r="CY160" s="52">
        <v>6.9988000000000001</v>
      </c>
      <c r="CZ160" s="48">
        <f t="shared" si="144"/>
        <v>38.335143167400126</v>
      </c>
      <c r="DA160" s="48">
        <f t="shared" si="200"/>
        <v>17.716579357679997</v>
      </c>
      <c r="DB160" s="48">
        <f t="shared" si="201"/>
        <v>123.87220214040001</v>
      </c>
      <c r="DD160">
        <v>21909.89</v>
      </c>
      <c r="DE160">
        <v>87955</v>
      </c>
      <c r="DF160">
        <f>ET114</f>
        <v>6947</v>
      </c>
      <c r="DG160">
        <f>EU114</f>
        <v>121347</v>
      </c>
      <c r="DH160">
        <v>86.87</v>
      </c>
      <c r="DI160" s="52">
        <v>1.0206999999999999</v>
      </c>
      <c r="DJ160" s="48">
        <f t="shared" si="136"/>
        <v>85.108259037915161</v>
      </c>
      <c r="DK160" s="48">
        <f t="shared" si="137"/>
        <v>6.8061134515528563</v>
      </c>
      <c r="DL160" s="48">
        <f t="shared" si="138"/>
        <v>118.88605858724405</v>
      </c>
      <c r="DN160">
        <v>105970.3</v>
      </c>
      <c r="DO160">
        <v>177174.22</v>
      </c>
      <c r="DP160">
        <v>361727.4</v>
      </c>
      <c r="DQ160">
        <v>594999.4</v>
      </c>
      <c r="DR160">
        <f t="shared" si="173"/>
        <v>1133901.02</v>
      </c>
      <c r="DV160" s="48">
        <f t="shared" si="163"/>
        <v>156.63978700440001</v>
      </c>
      <c r="DW160" s="48">
        <f t="shared" si="164"/>
        <v>1676.07352491096</v>
      </c>
      <c r="DY160">
        <f t="shared" si="203"/>
        <v>17196.661404122831</v>
      </c>
      <c r="DZ160">
        <f t="shared" si="186"/>
        <v>10983.86472471575</v>
      </c>
      <c r="EA160" s="52">
        <f t="shared" si="165"/>
        <v>9157.5610360617175</v>
      </c>
      <c r="EB160" s="77">
        <f t="shared" si="206"/>
        <v>18041.266404122831</v>
      </c>
      <c r="EC160">
        <f t="shared" si="187"/>
        <v>1.2385450454208513</v>
      </c>
      <c r="EE160">
        <f t="shared" si="182"/>
        <v>4152.6901169844296</v>
      </c>
      <c r="EG160" s="87">
        <f t="shared" si="181"/>
        <v>6530.052649272573</v>
      </c>
      <c r="EH160" s="48">
        <f t="shared" si="204"/>
        <v>3130.9383825085779</v>
      </c>
      <c r="EI160" s="52">
        <f t="shared" si="188"/>
        <v>2068.750546273945</v>
      </c>
      <c r="EJ160" s="1">
        <f t="shared" si="189"/>
        <v>9660.9910317811518</v>
      </c>
      <c r="EK160" s="52">
        <f t="shared" si="190"/>
        <v>0.66323351743940906</v>
      </c>
      <c r="EL160">
        <f t="shared" si="191"/>
        <v>0.51135317917453027</v>
      </c>
      <c r="EN160">
        <v>14566.5</v>
      </c>
      <c r="EO160">
        <v>1329057.3999999999</v>
      </c>
      <c r="EP160">
        <f t="shared" si="145"/>
        <v>1329.0573999999999</v>
      </c>
      <c r="EQ160">
        <f t="shared" si="205"/>
        <v>12312.922124715749</v>
      </c>
    </row>
    <row r="161" spans="1:147" x14ac:dyDescent="0.25">
      <c r="A161" t="s">
        <v>449</v>
      </c>
      <c r="B161">
        <v>715.39</v>
      </c>
      <c r="C161">
        <v>3135.8969999999999</v>
      </c>
      <c r="D161">
        <v>316.036</v>
      </c>
      <c r="E161">
        <f t="shared" si="166"/>
        <v>0.32890939976663774</v>
      </c>
      <c r="F161" s="1">
        <f t="shared" si="167"/>
        <v>1031.4259999999999</v>
      </c>
      <c r="G161" s="1">
        <f t="shared" si="168"/>
        <v>3135.8969999999999</v>
      </c>
      <c r="H161">
        <f t="shared" si="148"/>
        <v>0.27647205461753516</v>
      </c>
      <c r="I161" s="52">
        <f t="shared" si="149"/>
        <v>0.61406614038530005</v>
      </c>
      <c r="J161">
        <v>1758.99</v>
      </c>
      <c r="K161">
        <v>5865.0559999999996</v>
      </c>
      <c r="L161">
        <v>53.44</v>
      </c>
      <c r="M161">
        <v>1053.876</v>
      </c>
      <c r="N161" s="52">
        <v>882.78700000000003</v>
      </c>
      <c r="O161">
        <v>18.422999999999998</v>
      </c>
      <c r="P161" s="52">
        <v>758.28200000000004</v>
      </c>
      <c r="Q161">
        <f t="shared" si="150"/>
        <v>1740.567</v>
      </c>
      <c r="R161">
        <f t="shared" si="151"/>
        <v>5106.7739999999994</v>
      </c>
      <c r="S161" s="1">
        <f t="shared" si="152"/>
        <v>3730.6700000000005</v>
      </c>
      <c r="T161" s="1">
        <f t="shared" si="169"/>
        <v>5106.7739999999994</v>
      </c>
      <c r="U161">
        <f t="shared" si="153"/>
        <v>0.25411379256322758</v>
      </c>
      <c r="V161" s="52">
        <f t="shared" si="154"/>
        <v>0.34784682346690637</v>
      </c>
      <c r="W161" s="1">
        <f t="shared" si="155"/>
        <v>2699.2440000000006</v>
      </c>
      <c r="X161" s="1">
        <f t="shared" si="156"/>
        <v>1970.8769999999995</v>
      </c>
      <c r="Y161">
        <f t="shared" si="157"/>
        <v>0.18385843022661794</v>
      </c>
      <c r="Z161">
        <f t="shared" si="158"/>
        <v>0.13424586713529638</v>
      </c>
      <c r="AA161" s="52">
        <f t="shared" si="192"/>
        <v>0.57798159833546081</v>
      </c>
      <c r="AB161">
        <v>1532.713</v>
      </c>
      <c r="AD161">
        <f t="shared" si="159"/>
        <v>408.71538290252067</v>
      </c>
      <c r="AE161" t="e">
        <f>#REF!</f>
        <v>#REF!</v>
      </c>
      <c r="AF161" t="e">
        <f t="shared" si="128"/>
        <v>#REF!</v>
      </c>
      <c r="AG161">
        <f t="shared" si="160"/>
        <v>2.2981668052928891E-2</v>
      </c>
      <c r="AH161">
        <f t="shared" si="161"/>
        <v>2.7839561266016898E-2</v>
      </c>
      <c r="AI161">
        <f t="shared" si="183"/>
        <v>2.7839561266016898E-2</v>
      </c>
      <c r="AJ161">
        <f t="shared" si="184"/>
        <v>1.1835416666718261</v>
      </c>
      <c r="AL161">
        <v>721322.62</v>
      </c>
      <c r="AM161">
        <v>5283799.25</v>
      </c>
      <c r="AN161">
        <v>828.36</v>
      </c>
      <c r="AO161">
        <v>1275.27</v>
      </c>
      <c r="AP161" s="52">
        <v>1.3842110000000001</v>
      </c>
      <c r="AQ161" s="48">
        <f t="shared" si="118"/>
        <v>2911.8677859300005</v>
      </c>
      <c r="AR161" s="48">
        <f t="shared" si="142"/>
        <v>998.46270515282015</v>
      </c>
      <c r="AS161" s="48">
        <f t="shared" si="143"/>
        <v>7313.8930436417504</v>
      </c>
      <c r="AU161">
        <v>1522922.39</v>
      </c>
      <c r="AV161">
        <v>6768650</v>
      </c>
      <c r="AW161">
        <v>967391</v>
      </c>
      <c r="AX161" s="52">
        <v>90.65</v>
      </c>
      <c r="AY161" s="48">
        <f t="shared" si="170"/>
        <v>1067.1715388858245</v>
      </c>
      <c r="AZ161" s="48">
        <f t="shared" si="171"/>
        <v>1680.002636514065</v>
      </c>
      <c r="BA161" s="48">
        <f t="shared" si="172"/>
        <v>7466.795366795367</v>
      </c>
      <c r="BC161" s="77">
        <v>841.31100000000004</v>
      </c>
      <c r="BD161" s="46">
        <v>148613.89000000001</v>
      </c>
      <c r="BE161" s="46">
        <v>3896.95</v>
      </c>
      <c r="BF161" s="48">
        <f t="shared" si="193"/>
        <v>2176.8868739837994</v>
      </c>
      <c r="BG161" s="52">
        <v>682.69</v>
      </c>
      <c r="BH161" t="s">
        <v>504</v>
      </c>
      <c r="BI161" t="s">
        <v>504</v>
      </c>
      <c r="BL161">
        <v>62866</v>
      </c>
      <c r="BM161">
        <v>875126</v>
      </c>
      <c r="BN161">
        <v>51904.5</v>
      </c>
      <c r="BO161">
        <v>152945</v>
      </c>
      <c r="BP161" s="52">
        <v>0.64119999999999999</v>
      </c>
      <c r="BQ161" s="48">
        <f t="shared" si="174"/>
        <v>319.47832189644419</v>
      </c>
      <c r="BR161" s="48">
        <f t="shared" si="175"/>
        <v>98.044291952588907</v>
      </c>
      <c r="BS161" s="48">
        <f t="shared" si="176"/>
        <v>1364.8253275109171</v>
      </c>
      <c r="BU161">
        <v>178096</v>
      </c>
      <c r="BV161">
        <v>421073</v>
      </c>
      <c r="BW161">
        <v>61712</v>
      </c>
      <c r="BX161" s="52">
        <v>1.0408999999999999</v>
      </c>
      <c r="BY161" s="48">
        <f t="shared" si="194"/>
        <v>59.287155346334906</v>
      </c>
      <c r="BZ161" s="48">
        <f t="shared" si="195"/>
        <v>171.09808819290998</v>
      </c>
      <c r="CA161" s="48">
        <f t="shared" si="196"/>
        <v>404.52781246997796</v>
      </c>
      <c r="CC161">
        <v>8924.18</v>
      </c>
      <c r="CD161">
        <v>983</v>
      </c>
      <c r="CE161">
        <v>126891</v>
      </c>
      <c r="CF161">
        <v>55.51</v>
      </c>
      <c r="CG161" s="52">
        <v>0.90439999999999998</v>
      </c>
      <c r="CH161" s="48">
        <f t="shared" si="114"/>
        <v>50.203243999999998</v>
      </c>
      <c r="CI161" s="48">
        <f t="shared" si="178"/>
        <v>8.9600535919999995</v>
      </c>
      <c r="CJ161" s="48">
        <f t="shared" si="179"/>
        <v>114.76022039999999</v>
      </c>
      <c r="CL161">
        <v>35108.199999999997</v>
      </c>
      <c r="CM161">
        <v>28603</v>
      </c>
      <c r="CN161">
        <v>51.5</v>
      </c>
      <c r="CO161">
        <v>85.74</v>
      </c>
      <c r="CP161" s="52">
        <v>5.8583999999999996</v>
      </c>
      <c r="CQ161" s="48">
        <f t="shared" si="115"/>
        <v>8.7907961218080022</v>
      </c>
      <c r="CR161" s="48">
        <f t="shared" si="198"/>
        <v>48.597156630199997</v>
      </c>
      <c r="CS161" s="48">
        <f t="shared" si="199"/>
        <v>39.592587233000003</v>
      </c>
      <c r="CU161">
        <v>17178.91</v>
      </c>
      <c r="CV161">
        <v>87591.8</v>
      </c>
      <c r="CW161">
        <v>225.35</v>
      </c>
      <c r="CY161" s="52">
        <v>7.1901000000000002</v>
      </c>
      <c r="CZ161" s="48">
        <f t="shared" si="144"/>
        <v>31.341705956801711</v>
      </c>
      <c r="DA161" s="48">
        <f t="shared" si="200"/>
        <v>23.77923619001</v>
      </c>
      <c r="DB161" s="48">
        <f t="shared" si="201"/>
        <v>121.24553306980002</v>
      </c>
      <c r="DD161">
        <v>24333.94</v>
      </c>
      <c r="DE161">
        <v>88907</v>
      </c>
      <c r="DF161">
        <f t="shared" ref="DF161:DG163" si="208">DF162*DD161/DD162</f>
        <v>8630.5534759616512</v>
      </c>
      <c r="DG161">
        <f t="shared" si="208"/>
        <v>124188.40087213827</v>
      </c>
      <c r="DH161">
        <v>90.89</v>
      </c>
      <c r="DI161" s="52">
        <v>1.0572999999999999</v>
      </c>
      <c r="DJ161" s="48">
        <f t="shared" si="136"/>
        <v>85.96424855764684</v>
      </c>
      <c r="DK161" s="48">
        <f t="shared" si="137"/>
        <v>8.1628236791465536</v>
      </c>
      <c r="DL161" s="48">
        <f t="shared" si="138"/>
        <v>117.45805435745605</v>
      </c>
      <c r="DN161">
        <v>93829.7</v>
      </c>
      <c r="DO161">
        <v>189096.32000000001</v>
      </c>
      <c r="DP161">
        <v>374088.2</v>
      </c>
      <c r="DQ161">
        <v>602850.4</v>
      </c>
      <c r="DR161">
        <f t="shared" si="173"/>
        <v>1166034.9200000002</v>
      </c>
      <c r="DV161" s="48">
        <f t="shared" si="163"/>
        <v>129.88010286670001</v>
      </c>
      <c r="DW161" s="48">
        <f t="shared" si="164"/>
        <v>1614.0383626481205</v>
      </c>
      <c r="DY161">
        <f t="shared" si="203"/>
        <v>16943.097945478268</v>
      </c>
      <c r="DZ161">
        <f t="shared" si="186"/>
        <v>10964.947089824382</v>
      </c>
      <c r="EA161" s="52">
        <f t="shared" si="165"/>
        <v>9080.8337294434878</v>
      </c>
      <c r="EB161" s="77">
        <f t="shared" si="206"/>
        <v>17784.408945478266</v>
      </c>
      <c r="EC161">
        <f t="shared" si="187"/>
        <v>1.2113812279378429</v>
      </c>
      <c r="EE161">
        <f t="shared" si="182"/>
        <v>4183.284768841615</v>
      </c>
      <c r="EG161" s="87">
        <f t="shared" si="181"/>
        <v>6710.9916706786598</v>
      </c>
      <c r="EH161" s="48">
        <f t="shared" si="204"/>
        <v>3037.1069919037409</v>
      </c>
      <c r="EI161" s="52">
        <f t="shared" si="188"/>
        <v>2087.9851731182639</v>
      </c>
      <c r="EJ161" s="1">
        <f t="shared" si="189"/>
        <v>9748.0986625824007</v>
      </c>
      <c r="EK161" s="52">
        <f t="shared" si="190"/>
        <v>0.66398966443811436</v>
      </c>
      <c r="EL161">
        <f t="shared" si="191"/>
        <v>0.51526610990659516</v>
      </c>
      <c r="EN161">
        <v>14681.1</v>
      </c>
      <c r="EO161">
        <v>1328968.8700000001</v>
      </c>
      <c r="EP161">
        <f t="shared" si="145"/>
        <v>1328.9688700000002</v>
      </c>
      <c r="EQ161">
        <f t="shared" si="205"/>
        <v>12293.915959824382</v>
      </c>
    </row>
    <row r="162" spans="1:147" x14ac:dyDescent="0.25">
      <c r="A162" t="s">
        <v>450</v>
      </c>
      <c r="B162">
        <v>740.71</v>
      </c>
      <c r="C162">
        <v>3342.873</v>
      </c>
      <c r="D162">
        <v>318.13600000000002</v>
      </c>
      <c r="E162">
        <f t="shared" si="166"/>
        <v>0.31674730089955555</v>
      </c>
      <c r="F162" s="1">
        <f t="shared" si="167"/>
        <v>1058.846</v>
      </c>
      <c r="G162" s="1">
        <f t="shared" si="168"/>
        <v>3342.873</v>
      </c>
      <c r="H162">
        <f t="shared" si="148"/>
        <v>0.28345943624862496</v>
      </c>
      <c r="I162" s="52">
        <f t="shared" si="149"/>
        <v>0.60629687621007788</v>
      </c>
      <c r="J162">
        <v>1834.22</v>
      </c>
      <c r="K162">
        <v>6272.1570000000002</v>
      </c>
      <c r="L162">
        <v>54.81</v>
      </c>
      <c r="M162">
        <v>973.49</v>
      </c>
      <c r="N162" s="52">
        <v>891.34400000000005</v>
      </c>
      <c r="O162">
        <v>18.422999999999998</v>
      </c>
      <c r="P162" s="52">
        <v>758.56600000000003</v>
      </c>
      <c r="Q162">
        <f t="shared" si="150"/>
        <v>1815.797</v>
      </c>
      <c r="R162">
        <f t="shared" si="151"/>
        <v>5513.5910000000003</v>
      </c>
      <c r="S162" s="1">
        <f t="shared" si="152"/>
        <v>3735.4410000000003</v>
      </c>
      <c r="T162" s="1">
        <f t="shared" si="169"/>
        <v>5513.5910000000003</v>
      </c>
      <c r="U162">
        <f t="shared" si="153"/>
        <v>0.25089269642545303</v>
      </c>
      <c r="V162" s="52">
        <f t="shared" si="154"/>
        <v>0.37032299880445441</v>
      </c>
      <c r="W162" s="1">
        <f t="shared" si="155"/>
        <v>2676.5950000000003</v>
      </c>
      <c r="X162" s="1">
        <f t="shared" si="156"/>
        <v>2170.7180000000003</v>
      </c>
      <c r="Y162">
        <f t="shared" si="157"/>
        <v>0.17977479413779671</v>
      </c>
      <c r="Z162">
        <f t="shared" si="158"/>
        <v>0.14579732144056529</v>
      </c>
      <c r="AA162" s="52">
        <f t="shared" si="192"/>
        <v>0.55218117748946693</v>
      </c>
      <c r="AB162">
        <v>1527.8920000000001</v>
      </c>
      <c r="AD162">
        <f t="shared" si="159"/>
        <v>407.42980832921631</v>
      </c>
      <c r="AE162" t="e">
        <f>#REF!</f>
        <v>#REF!</v>
      </c>
      <c r="AF162" t="e">
        <f t="shared" si="128"/>
        <v>#REF!</v>
      </c>
      <c r="AG162">
        <f t="shared" si="160"/>
        <v>2.3289778135479004E-2</v>
      </c>
      <c r="AH162">
        <f t="shared" si="161"/>
        <v>2.7365219586073661E-2</v>
      </c>
      <c r="AI162">
        <f t="shared" si="183"/>
        <v>2.7365219586073661E-2</v>
      </c>
      <c r="AJ162">
        <f t="shared" si="184"/>
        <v>1.1476231992338652</v>
      </c>
      <c r="AL162">
        <v>700892.55</v>
      </c>
      <c r="AM162">
        <v>5389573.4500000002</v>
      </c>
      <c r="AN162">
        <v>837.11</v>
      </c>
      <c r="AO162">
        <v>1588.68</v>
      </c>
      <c r="AP162" s="52">
        <v>1.272651</v>
      </c>
      <c r="AQ162" s="48">
        <f t="shared" si="118"/>
        <v>3087.18406929</v>
      </c>
      <c r="AR162" s="48">
        <f t="shared" si="142"/>
        <v>891.99160465005002</v>
      </c>
      <c r="AS162" s="48">
        <f t="shared" si="143"/>
        <v>6859.0460407159508</v>
      </c>
      <c r="AU162">
        <v>1531777.96</v>
      </c>
      <c r="AV162">
        <v>6907321</v>
      </c>
      <c r="AW162">
        <v>979466</v>
      </c>
      <c r="AX162" s="52">
        <v>92.02</v>
      </c>
      <c r="AY162" s="48">
        <f t="shared" si="170"/>
        <v>1064.4055640078245</v>
      </c>
      <c r="AZ162" s="48">
        <f t="shared" si="171"/>
        <v>1664.6141708324278</v>
      </c>
      <c r="BA162" s="48">
        <f t="shared" si="172"/>
        <v>7506.3257987394045</v>
      </c>
      <c r="BC162" s="77">
        <v>897.43100000000004</v>
      </c>
      <c r="BD162" s="46">
        <v>154617.20000000001</v>
      </c>
      <c r="BE162" s="46">
        <v>4027.53</v>
      </c>
      <c r="BF162" s="48">
        <f t="shared" si="193"/>
        <v>2265.9846997098221</v>
      </c>
      <c r="BG162" s="52">
        <v>682.34</v>
      </c>
      <c r="BH162">
        <v>17745.509999999998</v>
      </c>
      <c r="BI162">
        <v>924930.13</v>
      </c>
      <c r="BJ162">
        <f>BH162/BI162</f>
        <v>1.9185784335947621E-2</v>
      </c>
      <c r="BL162">
        <v>64610</v>
      </c>
      <c r="BM162">
        <v>944451</v>
      </c>
      <c r="BN162">
        <v>52195.18</v>
      </c>
      <c r="BO162">
        <v>149534</v>
      </c>
      <c r="BP162" s="52">
        <v>0.67110000000000003</v>
      </c>
      <c r="BQ162" s="48">
        <f t="shared" si="174"/>
        <v>300.59481448368348</v>
      </c>
      <c r="BR162" s="48">
        <f t="shared" si="175"/>
        <v>96.274772761138422</v>
      </c>
      <c r="BS162" s="48">
        <f t="shared" si="176"/>
        <v>1407.3178363880197</v>
      </c>
      <c r="BU162">
        <v>167188</v>
      </c>
      <c r="BV162">
        <v>440043</v>
      </c>
      <c r="BW162">
        <v>61325</v>
      </c>
      <c r="BX162" s="52">
        <v>1.0283</v>
      </c>
      <c r="BY162" s="48">
        <f t="shared" si="194"/>
        <v>59.637265389477776</v>
      </c>
      <c r="BZ162" s="48">
        <f t="shared" si="195"/>
        <v>162.58679373723621</v>
      </c>
      <c r="CA162" s="48">
        <f t="shared" si="196"/>
        <v>427.93250996790823</v>
      </c>
      <c r="CC162">
        <v>69509.899999999994</v>
      </c>
      <c r="CD162">
        <v>1005</v>
      </c>
      <c r="CE162">
        <v>145729</v>
      </c>
      <c r="CF162">
        <v>55.77</v>
      </c>
      <c r="CG162" s="52">
        <v>0.88370000000000004</v>
      </c>
      <c r="CH162" s="48">
        <f t="shared" si="114"/>
        <v>49.283949000000007</v>
      </c>
      <c r="CI162" s="48">
        <f t="shared" si="178"/>
        <v>62.314017130000003</v>
      </c>
      <c r="CJ162" s="48">
        <f t="shared" si="179"/>
        <v>128.78071729999999</v>
      </c>
      <c r="CL162">
        <v>35559.599999999999</v>
      </c>
      <c r="CM162">
        <v>29457.3</v>
      </c>
      <c r="CN162">
        <v>51.98</v>
      </c>
      <c r="CP162" s="52">
        <v>6.2234999999999996</v>
      </c>
      <c r="CQ162" s="48">
        <f t="shared" si="115"/>
        <v>8.3522133847513462</v>
      </c>
      <c r="CR162" s="48">
        <f t="shared" si="198"/>
        <v>45.254960499599996</v>
      </c>
      <c r="CS162" s="48">
        <f t="shared" si="199"/>
        <v>37.488862302299999</v>
      </c>
      <c r="CU162">
        <v>13759</v>
      </c>
      <c r="CV162">
        <v>90688</v>
      </c>
      <c r="CW162">
        <v>205.56</v>
      </c>
      <c r="CY162" s="52">
        <v>7.5541999999999998</v>
      </c>
      <c r="CZ162" s="48">
        <f t="shared" si="144"/>
        <v>27.211352625029786</v>
      </c>
      <c r="DA162" s="48">
        <f t="shared" si="200"/>
        <v>17.510405109000001</v>
      </c>
      <c r="DB162" s="48">
        <f t="shared" si="201"/>
        <v>115.41417388800001</v>
      </c>
      <c r="DD162">
        <v>25919.33</v>
      </c>
      <c r="DE162">
        <v>90607</v>
      </c>
      <c r="DF162">
        <f t="shared" si="208"/>
        <v>9192.8460260071788</v>
      </c>
      <c r="DG162">
        <f t="shared" si="208"/>
        <v>126563.02021012781</v>
      </c>
      <c r="DH162">
        <v>108.09</v>
      </c>
      <c r="DI162" s="52">
        <v>1.1083000000000001</v>
      </c>
      <c r="DJ162" s="48">
        <f t="shared" si="136"/>
        <v>97.527745195344224</v>
      </c>
      <c r="DK162" s="48">
        <f t="shared" si="137"/>
        <v>8.2945466263711793</v>
      </c>
      <c r="DL162" s="48">
        <f t="shared" si="138"/>
        <v>114.19563314096166</v>
      </c>
      <c r="DN162">
        <v>82661</v>
      </c>
      <c r="DO162">
        <v>195310</v>
      </c>
      <c r="DP162">
        <v>378912.4</v>
      </c>
      <c r="DQ162">
        <v>618186.6</v>
      </c>
      <c r="DR162">
        <f t="shared" si="173"/>
        <v>1192409</v>
      </c>
      <c r="DV162" s="48">
        <f t="shared" si="163"/>
        <v>105.198604311</v>
      </c>
      <c r="DW162" s="48">
        <f t="shared" si="164"/>
        <v>1517.5205062589998</v>
      </c>
      <c r="DY162">
        <f t="shared" si="203"/>
        <v>16596.501572442547</v>
      </c>
      <c r="DZ162">
        <f t="shared" si="186"/>
        <v>10987.877368654332</v>
      </c>
      <c r="EA162" s="52">
        <f t="shared" si="165"/>
        <v>9023.8463049984039</v>
      </c>
      <c r="EB162" s="77">
        <f t="shared" si="206"/>
        <v>17493.932572442543</v>
      </c>
      <c r="EC162">
        <f t="shared" si="187"/>
        <v>1.1749884188199389</v>
      </c>
      <c r="EE162">
        <f t="shared" si="182"/>
        <v>4366.3908062673972</v>
      </c>
      <c r="EG162" s="87">
        <f t="shared" si="181"/>
        <v>6960.1816730859337</v>
      </c>
      <c r="EH162" s="48">
        <f t="shared" si="204"/>
        <v>2948.8412713458238</v>
      </c>
      <c r="EI162" s="52">
        <f t="shared" si="188"/>
        <v>2090.9883587718027</v>
      </c>
      <c r="EJ162" s="1">
        <f t="shared" si="189"/>
        <v>9909.0229444317574</v>
      </c>
      <c r="EK162" s="52">
        <f t="shared" si="190"/>
        <v>0.66554430533641562</v>
      </c>
      <c r="EL162">
        <f t="shared" si="191"/>
        <v>0.52636998057596573</v>
      </c>
      <c r="EN162">
        <v>14888.6</v>
      </c>
      <c r="EO162">
        <v>1411735.43</v>
      </c>
      <c r="EP162">
        <f t="shared" si="145"/>
        <v>1411.73543</v>
      </c>
      <c r="EQ162">
        <f t="shared" si="205"/>
        <v>12399.612798654332</v>
      </c>
    </row>
    <row r="163" spans="1:147" x14ac:dyDescent="0.25">
      <c r="A163" t="s">
        <v>451</v>
      </c>
      <c r="B163">
        <v>750.19</v>
      </c>
      <c r="C163">
        <v>3661.6880000000001</v>
      </c>
      <c r="D163">
        <v>328.65</v>
      </c>
      <c r="E163">
        <f t="shared" si="166"/>
        <v>0.29462914371732385</v>
      </c>
      <c r="F163" s="1">
        <f t="shared" si="167"/>
        <v>1078.8400000000001</v>
      </c>
      <c r="G163" s="1">
        <f t="shared" si="168"/>
        <v>3661.6880000000001</v>
      </c>
      <c r="H163">
        <f t="shared" si="148"/>
        <v>0.29281985542487848</v>
      </c>
      <c r="I163" s="52">
        <f t="shared" si="149"/>
        <v>0.62379778371077843</v>
      </c>
      <c r="J163">
        <v>1810.55</v>
      </c>
      <c r="K163">
        <v>6663.2380000000003</v>
      </c>
      <c r="L163">
        <v>53.43</v>
      </c>
      <c r="M163">
        <v>934.55499999999995</v>
      </c>
      <c r="N163" s="52">
        <v>904.20100000000002</v>
      </c>
      <c r="O163">
        <v>18.422999999999998</v>
      </c>
      <c r="P163" s="52">
        <v>793.24599999999998</v>
      </c>
      <c r="Q163">
        <f t="shared" si="150"/>
        <v>1792.127</v>
      </c>
      <c r="R163">
        <f t="shared" si="151"/>
        <v>5869.9920000000002</v>
      </c>
      <c r="S163" s="1">
        <f t="shared" si="152"/>
        <v>3684.3129999999996</v>
      </c>
      <c r="T163" s="1">
        <f t="shared" si="169"/>
        <v>5869.9920000000002</v>
      </c>
      <c r="U163">
        <f t="shared" si="153"/>
        <v>0.24467966555317208</v>
      </c>
      <c r="V163" s="52">
        <f t="shared" si="154"/>
        <v>0.38983324146449988</v>
      </c>
      <c r="W163" s="1">
        <f t="shared" si="155"/>
        <v>2605.4729999999995</v>
      </c>
      <c r="X163" s="1">
        <f t="shared" si="156"/>
        <v>2208.3040000000001</v>
      </c>
      <c r="Y163">
        <f t="shared" si="157"/>
        <v>0.17303260126048461</v>
      </c>
      <c r="Z163">
        <f t="shared" si="158"/>
        <v>0.14665612942215611</v>
      </c>
      <c r="AA163" s="52">
        <f t="shared" si="192"/>
        <v>0.54125336508109945</v>
      </c>
      <c r="AB163">
        <v>1671.2349999999999</v>
      </c>
      <c r="AD163">
        <f t="shared" si="159"/>
        <v>445.65385231618313</v>
      </c>
      <c r="AE163" t="e">
        <f>#REF!</f>
        <v>#REF!</v>
      </c>
      <c r="AF163" t="e">
        <f t="shared" si="128"/>
        <v>#REF!</v>
      </c>
      <c r="AG163">
        <f t="shared" si="160"/>
        <v>2.3853002642586583E-2</v>
      </c>
      <c r="AH163">
        <f t="shared" si="161"/>
        <v>2.9596409299971649E-2</v>
      </c>
      <c r="AI163">
        <f t="shared" si="183"/>
        <v>2.9596409299971649E-2</v>
      </c>
      <c r="AJ163">
        <f t="shared" si="184"/>
        <v>1.2111869731296654</v>
      </c>
      <c r="AL163">
        <v>689723.02</v>
      </c>
      <c r="AM163">
        <v>5514019</v>
      </c>
      <c r="AN163">
        <v>843.93</v>
      </c>
      <c r="AO163">
        <v>1330.04</v>
      </c>
      <c r="AP163" s="52">
        <v>1.291039</v>
      </c>
      <c r="AQ163" s="48">
        <f t="shared" si="118"/>
        <v>2806.6800548299998</v>
      </c>
      <c r="AR163" s="48">
        <f t="shared" si="142"/>
        <v>890.45931801778011</v>
      </c>
      <c r="AS163" s="48">
        <f t="shared" si="143"/>
        <v>7118.813575741</v>
      </c>
      <c r="AU163">
        <v>1512461.24</v>
      </c>
      <c r="AV163">
        <v>7029354</v>
      </c>
      <c r="AW163">
        <v>983509</v>
      </c>
      <c r="AX163" s="52">
        <v>85.86</v>
      </c>
      <c r="AY163" s="48">
        <f t="shared" si="170"/>
        <v>1145.4798509201025</v>
      </c>
      <c r="AZ163" s="48">
        <f t="shared" si="171"/>
        <v>1761.5434894013511</v>
      </c>
      <c r="BA163" s="48">
        <f t="shared" si="172"/>
        <v>8186.9951083158639</v>
      </c>
      <c r="BC163" s="77">
        <v>958.62599999999998</v>
      </c>
      <c r="BD163" s="46">
        <v>162625.16</v>
      </c>
      <c r="BE163" s="46">
        <v>4165.2700000000004</v>
      </c>
      <c r="BF163" s="48">
        <f t="shared" si="193"/>
        <v>2401.6829855419196</v>
      </c>
      <c r="BG163" s="52">
        <v>677.13</v>
      </c>
      <c r="BH163" t="s">
        <v>504</v>
      </c>
      <c r="BI163" t="s">
        <v>504</v>
      </c>
      <c r="BL163">
        <v>65203</v>
      </c>
      <c r="BM163">
        <v>1010834</v>
      </c>
      <c r="BN163">
        <v>52346.22</v>
      </c>
      <c r="BO163">
        <v>143841</v>
      </c>
      <c r="BP163" s="52">
        <v>0.64480000000000004</v>
      </c>
      <c r="BQ163" s="48">
        <f t="shared" si="174"/>
        <v>304.26057692307688</v>
      </c>
      <c r="BR163" s="48">
        <f t="shared" si="175"/>
        <v>101.12127791563275</v>
      </c>
      <c r="BS163" s="48">
        <f t="shared" si="176"/>
        <v>1567.6705955334985</v>
      </c>
      <c r="BU163">
        <v>172734</v>
      </c>
      <c r="BV163">
        <v>459997</v>
      </c>
      <c r="BW163">
        <v>59717</v>
      </c>
      <c r="BX163" s="52">
        <v>1.0394000000000001</v>
      </c>
      <c r="BY163" s="48">
        <f t="shared" si="194"/>
        <v>57.453338464498742</v>
      </c>
      <c r="BZ163" s="48">
        <f t="shared" si="195"/>
        <v>166.18626130459879</v>
      </c>
      <c r="CA163" s="48">
        <f t="shared" si="196"/>
        <v>442.56013084471806</v>
      </c>
      <c r="CC163">
        <v>13760.01</v>
      </c>
      <c r="CD163">
        <v>902</v>
      </c>
      <c r="CE163">
        <v>151926</v>
      </c>
      <c r="CF163">
        <v>55.3</v>
      </c>
      <c r="CG163" s="52">
        <v>0.90339999999999998</v>
      </c>
      <c r="CH163" s="48">
        <f t="shared" si="114"/>
        <v>49.958019999999998</v>
      </c>
      <c r="CI163" s="48">
        <f t="shared" si="178"/>
        <v>13.245659834</v>
      </c>
      <c r="CJ163" s="48">
        <f t="shared" si="179"/>
        <v>137.24994839999999</v>
      </c>
      <c r="CL163">
        <v>35218.1</v>
      </c>
      <c r="CM163">
        <v>30302.799999999999</v>
      </c>
      <c r="CN163">
        <v>51.26</v>
      </c>
      <c r="CP163" s="52">
        <v>6.1657000000000002</v>
      </c>
      <c r="CQ163" s="48">
        <f t="shared" si="115"/>
        <v>8.3137356666720716</v>
      </c>
      <c r="CR163" s="48">
        <f t="shared" si="198"/>
        <v>45.467940605900004</v>
      </c>
      <c r="CS163" s="48">
        <f t="shared" si="199"/>
        <v>39.1220966092</v>
      </c>
      <c r="CU163">
        <v>12405.9</v>
      </c>
      <c r="CV163">
        <v>93250.9</v>
      </c>
      <c r="CW163">
        <v>154.81</v>
      </c>
      <c r="CY163" s="52">
        <v>7.3082000000000003</v>
      </c>
      <c r="CZ163" s="48">
        <f t="shared" si="144"/>
        <v>21.18305465094004</v>
      </c>
      <c r="DA163" s="48">
        <f t="shared" si="200"/>
        <v>16.016500730099999</v>
      </c>
      <c r="DB163" s="48">
        <f t="shared" si="201"/>
        <v>120.3905486851</v>
      </c>
      <c r="DD163">
        <v>25058.880000000001</v>
      </c>
      <c r="DE163">
        <v>82709</v>
      </c>
      <c r="DF163">
        <f t="shared" si="208"/>
        <v>8887.6689877473982</v>
      </c>
      <c r="DG163">
        <f t="shared" si="208"/>
        <v>115530.81813280941</v>
      </c>
      <c r="DH163">
        <v>75.59</v>
      </c>
      <c r="DI163" s="52">
        <v>1.0323</v>
      </c>
      <c r="DJ163" s="48">
        <f t="shared" si="136"/>
        <v>73.224837740966777</v>
      </c>
      <c r="DK163" s="48">
        <f t="shared" si="137"/>
        <v>8.6095795677103535</v>
      </c>
      <c r="DL163" s="48">
        <f t="shared" si="138"/>
        <v>111.91593348136142</v>
      </c>
      <c r="DN163">
        <v>84808</v>
      </c>
      <c r="DO163">
        <v>199300.96</v>
      </c>
      <c r="DP163">
        <v>389501.8</v>
      </c>
      <c r="DQ163">
        <v>618349.6</v>
      </c>
      <c r="DR163">
        <f t="shared" si="173"/>
        <v>1207152.3599999999</v>
      </c>
      <c r="DV163" s="48">
        <f t="shared" si="163"/>
        <v>109.490435512</v>
      </c>
      <c r="DW163" s="48">
        <f t="shared" si="164"/>
        <v>1558.4807757020399</v>
      </c>
      <c r="DY163">
        <f t="shared" si="203"/>
        <v>17724.717937610742</v>
      </c>
      <c r="DZ163">
        <f t="shared" si="186"/>
        <v>11892.956558796121</v>
      </c>
      <c r="EA163" s="52">
        <f t="shared" si="165"/>
        <v>9745.4758840179038</v>
      </c>
      <c r="EB163" s="77">
        <f t="shared" si="206"/>
        <v>18683.343937610745</v>
      </c>
      <c r="EC163">
        <f t="shared" si="187"/>
        <v>1.240783382429637</v>
      </c>
      <c r="EE163">
        <f t="shared" si="182"/>
        <v>4141.1098376222399</v>
      </c>
      <c r="EG163" s="87">
        <f t="shared" si="181"/>
        <v>6868.2364547381767</v>
      </c>
      <c r="EH163" s="48">
        <f t="shared" si="204"/>
        <v>3002.6500273770725</v>
      </c>
      <c r="EI163" s="52">
        <f t="shared" si="188"/>
        <v>2151.5871239675826</v>
      </c>
      <c r="EJ163" s="1">
        <f t="shared" si="189"/>
        <v>9870.8864821152492</v>
      </c>
      <c r="EK163" s="52">
        <f t="shared" si="190"/>
        <v>0.65553746469349561</v>
      </c>
      <c r="EL163">
        <f t="shared" si="191"/>
        <v>0.49002957403183983</v>
      </c>
      <c r="EN163">
        <v>15057.7</v>
      </c>
      <c r="EO163">
        <v>1590111.69</v>
      </c>
      <c r="EP163">
        <f t="shared" si="145"/>
        <v>1590.11169</v>
      </c>
      <c r="EQ163">
        <f t="shared" si="205"/>
        <v>13483.06824879612</v>
      </c>
    </row>
    <row r="164" spans="1:147" x14ac:dyDescent="0.25">
      <c r="A164" t="s">
        <v>452</v>
      </c>
      <c r="B164">
        <v>703.85</v>
      </c>
      <c r="C164">
        <v>3748.5439999999999</v>
      </c>
      <c r="D164">
        <v>342.09</v>
      </c>
      <c r="E164">
        <f t="shared" si="166"/>
        <v>0.27902566970002224</v>
      </c>
      <c r="F164" s="1">
        <f t="shared" si="167"/>
        <v>1045.94</v>
      </c>
      <c r="G164" s="1">
        <f t="shared" si="168"/>
        <v>3748.5439999999999</v>
      </c>
      <c r="H164">
        <f t="shared" si="148"/>
        <v>0.28273714992713556</v>
      </c>
      <c r="I164" s="52">
        <f t="shared" si="149"/>
        <v>0.62057650938957565</v>
      </c>
      <c r="J164">
        <v>1771.66</v>
      </c>
      <c r="K164">
        <v>7043.4920000000002</v>
      </c>
      <c r="L164">
        <v>48.02</v>
      </c>
      <c r="M164">
        <v>968.05200000000002</v>
      </c>
      <c r="N164" s="52">
        <v>930.02800000000002</v>
      </c>
      <c r="O164">
        <v>18.422999999999998</v>
      </c>
      <c r="P164" s="52">
        <v>1003.07</v>
      </c>
      <c r="Q164">
        <f t="shared" si="150"/>
        <v>1753.2370000000001</v>
      </c>
      <c r="R164">
        <f t="shared" si="151"/>
        <v>6040.4220000000005</v>
      </c>
      <c r="S164" s="1">
        <f t="shared" si="152"/>
        <v>3699.3370000000004</v>
      </c>
      <c r="T164" s="1">
        <f t="shared" si="169"/>
        <v>6040.4220000000005</v>
      </c>
      <c r="U164">
        <f t="shared" si="153"/>
        <v>0.24289484051424146</v>
      </c>
      <c r="V164" s="52">
        <f t="shared" si="154"/>
        <v>0.3966081863665612</v>
      </c>
      <c r="W164" s="1">
        <f t="shared" si="155"/>
        <v>2653.3970000000004</v>
      </c>
      <c r="X164" s="1">
        <f t="shared" si="156"/>
        <v>2291.8780000000006</v>
      </c>
      <c r="Y164">
        <f t="shared" si="157"/>
        <v>0.17421944557523869</v>
      </c>
      <c r="Z164">
        <f t="shared" si="158"/>
        <v>0.15048246247587035</v>
      </c>
      <c r="AA164" s="52">
        <f t="shared" si="192"/>
        <v>0.53655196121550364</v>
      </c>
      <c r="AB164">
        <v>1677.6489999999999</v>
      </c>
      <c r="AD164">
        <f t="shared" si="159"/>
        <v>447.36421848776041</v>
      </c>
      <c r="AE164" t="e">
        <f>#REF!</f>
        <v>#REF!</v>
      </c>
      <c r="AF164" t="e">
        <f t="shared" si="128"/>
        <v>#REF!</v>
      </c>
      <c r="AG164">
        <f t="shared" si="160"/>
        <v>2.2524123667397453E-2</v>
      </c>
      <c r="AH164">
        <f t="shared" si="161"/>
        <v>2.9373495980864361E-2</v>
      </c>
      <c r="AI164">
        <f t="shared" si="183"/>
        <v>2.9373495980864361E-2</v>
      </c>
      <c r="AJ164">
        <f t="shared" si="184"/>
        <v>1.2747170166893815</v>
      </c>
      <c r="AL164">
        <v>677854.43</v>
      </c>
      <c r="AM164">
        <v>5649675.1399999997</v>
      </c>
      <c r="AN164">
        <v>846.98</v>
      </c>
      <c r="AO164">
        <v>1351.07</v>
      </c>
      <c r="AP164" s="52">
        <v>1.3592960000000001</v>
      </c>
      <c r="AQ164" s="48">
        <f t="shared" si="118"/>
        <v>2987.8005728000003</v>
      </c>
      <c r="AR164" s="48">
        <f t="shared" si="142"/>
        <v>921.40481528128009</v>
      </c>
      <c r="AS164" s="48">
        <f t="shared" si="143"/>
        <v>7679.5808191014394</v>
      </c>
      <c r="AU164">
        <v>1522728.55</v>
      </c>
      <c r="AV164">
        <v>7139698</v>
      </c>
      <c r="AW164">
        <v>1006784</v>
      </c>
      <c r="AX164" s="52">
        <v>82.59</v>
      </c>
      <c r="AY164" s="48">
        <f t="shared" si="170"/>
        <v>1219.0144085240343</v>
      </c>
      <c r="AZ164" s="48">
        <f t="shared" si="171"/>
        <v>1843.7202445816686</v>
      </c>
      <c r="BA164" s="48">
        <f t="shared" si="172"/>
        <v>8644.7487589296525</v>
      </c>
      <c r="BC164" s="77">
        <v>1009.678</v>
      </c>
      <c r="BD164" s="46">
        <v>178709.53</v>
      </c>
      <c r="BE164" s="46">
        <v>4352.99</v>
      </c>
      <c r="BF164" s="48">
        <f t="shared" si="193"/>
        <v>2683.2859866968965</v>
      </c>
      <c r="BG164" s="52">
        <v>666.01</v>
      </c>
      <c r="BH164">
        <v>36675.78</v>
      </c>
      <c r="BI164">
        <v>1017262.83</v>
      </c>
      <c r="BJ164">
        <f>BH164/BI164</f>
        <v>3.6053396347923185E-2</v>
      </c>
      <c r="BL164">
        <v>55376</v>
      </c>
      <c r="BM164">
        <v>1021860</v>
      </c>
      <c r="BN164">
        <v>52458.16</v>
      </c>
      <c r="BO164">
        <v>138349</v>
      </c>
      <c r="BP164" s="52">
        <v>0.63270000000000004</v>
      </c>
      <c r="BQ164" s="48">
        <f t="shared" si="174"/>
        <v>301.5760391970918</v>
      </c>
      <c r="BR164" s="48">
        <f t="shared" si="175"/>
        <v>87.523312786470683</v>
      </c>
      <c r="BS164" s="48">
        <f t="shared" si="176"/>
        <v>1615.0782361308677</v>
      </c>
      <c r="BU164">
        <v>174305</v>
      </c>
      <c r="BV164">
        <v>460393</v>
      </c>
      <c r="BW164">
        <v>60375</v>
      </c>
      <c r="BX164" s="52">
        <v>1.0132000000000001</v>
      </c>
      <c r="BY164" s="48">
        <f t="shared" si="194"/>
        <v>59.588432688511638</v>
      </c>
      <c r="BZ164" s="48">
        <f t="shared" si="195"/>
        <v>172.03414923016186</v>
      </c>
      <c r="CA164" s="48">
        <f t="shared" si="196"/>
        <v>454.39498618239242</v>
      </c>
      <c r="CC164">
        <v>14353.46</v>
      </c>
      <c r="CD164">
        <v>908</v>
      </c>
      <c r="CE164">
        <v>163336</v>
      </c>
      <c r="CF164">
        <v>55.11</v>
      </c>
      <c r="CG164" s="52">
        <v>0.98740000000000006</v>
      </c>
      <c r="CH164" s="48">
        <f t="shared" si="114"/>
        <v>54.415614000000005</v>
      </c>
      <c r="CI164" s="48">
        <f t="shared" si="178"/>
        <v>15.069165604</v>
      </c>
      <c r="CJ164" s="48">
        <f t="shared" si="179"/>
        <v>161.2779664</v>
      </c>
      <c r="CL164">
        <v>35476.300000000003</v>
      </c>
      <c r="CM164">
        <v>31642.799999999999</v>
      </c>
      <c r="CN164">
        <v>50.93</v>
      </c>
      <c r="CP164" s="52">
        <v>5.9271000000000003</v>
      </c>
      <c r="CQ164" s="48">
        <f t="shared" si="115"/>
        <v>8.5927350643653728</v>
      </c>
      <c r="CR164" s="48">
        <f t="shared" si="198"/>
        <v>48.222792684800005</v>
      </c>
      <c r="CS164" s="48">
        <f t="shared" si="199"/>
        <v>43.0119314688</v>
      </c>
      <c r="CU164">
        <v>14425.25</v>
      </c>
      <c r="CV164">
        <v>98574.6</v>
      </c>
      <c r="CW164">
        <v>107.17</v>
      </c>
      <c r="CY164" s="52">
        <v>6.7831999999999999</v>
      </c>
      <c r="CZ164" s="48">
        <f t="shared" si="144"/>
        <v>15.799327750914024</v>
      </c>
      <c r="DA164" s="48">
        <f t="shared" si="200"/>
        <v>19.608184624</v>
      </c>
      <c r="DB164" s="48">
        <f t="shared" si="201"/>
        <v>133.99205948159999</v>
      </c>
      <c r="DD164">
        <v>25885.93</v>
      </c>
      <c r="DE164">
        <v>83473</v>
      </c>
      <c r="DF164">
        <f>ET115</f>
        <v>9181</v>
      </c>
      <c r="DG164">
        <f>EU115</f>
        <v>116598</v>
      </c>
      <c r="DH164">
        <v>71.790000000000006</v>
      </c>
      <c r="DI164" s="52">
        <v>0.97330000000000005</v>
      </c>
      <c r="DJ164" s="48">
        <f t="shared" si="136"/>
        <v>73.759375321072639</v>
      </c>
      <c r="DK164" s="48">
        <f t="shared" si="137"/>
        <v>9.4328572896332066</v>
      </c>
      <c r="DL164" s="48">
        <f t="shared" si="138"/>
        <v>119.79656837562931</v>
      </c>
      <c r="DN164">
        <v>87042.4</v>
      </c>
      <c r="DO164">
        <v>200069.49</v>
      </c>
      <c r="DP164">
        <v>391850.7</v>
      </c>
      <c r="DQ164">
        <v>628957.19999999995</v>
      </c>
      <c r="DR164">
        <f t="shared" si="173"/>
        <v>1220877.3899999999</v>
      </c>
      <c r="DV164" s="48">
        <f t="shared" si="163"/>
        <v>118.31638615039999</v>
      </c>
      <c r="DW164" s="48">
        <f t="shared" si="164"/>
        <v>1659.5337527174399</v>
      </c>
      <c r="DY164">
        <f t="shared" si="203"/>
        <v>18851.881326070379</v>
      </c>
      <c r="DZ164">
        <f t="shared" si="186"/>
        <v>12535.033700360353</v>
      </c>
      <c r="EA164" s="52">
        <f t="shared" si="165"/>
        <v>10304.282511647092</v>
      </c>
      <c r="EB164" s="77">
        <f t="shared" si="206"/>
        <v>19861.559326070379</v>
      </c>
      <c r="EC164">
        <f t="shared" si="187"/>
        <v>1.3040905126702458</v>
      </c>
      <c r="EE164">
        <f t="shared" si="182"/>
        <v>4403.1711383979837</v>
      </c>
      <c r="EG164" s="87">
        <f t="shared" si="181"/>
        <v>7403.8324920428859</v>
      </c>
      <c r="EH164" s="48">
        <f t="shared" si="204"/>
        <v>3117.0155220820147</v>
      </c>
      <c r="EI164" s="52">
        <f t="shared" si="188"/>
        <v>2236.6632583527012</v>
      </c>
      <c r="EJ164" s="1">
        <f t="shared" si="189"/>
        <v>10520.8480141249</v>
      </c>
      <c r="EK164" s="52">
        <f t="shared" si="190"/>
        <v>0.69078856575257708</v>
      </c>
      <c r="EL164">
        <f t="shared" si="191"/>
        <v>0.48990840295700033</v>
      </c>
      <c r="EN164">
        <v>15230.2</v>
      </c>
      <c r="EO164">
        <v>1593916.71</v>
      </c>
      <c r="EP164">
        <f t="shared" si="145"/>
        <v>1593.91671</v>
      </c>
      <c r="EQ164">
        <f t="shared" si="205"/>
        <v>14128.950410360352</v>
      </c>
    </row>
    <row r="165" spans="1:147" x14ac:dyDescent="0.25">
      <c r="A165" t="s">
        <v>453</v>
      </c>
      <c r="B165">
        <v>655.6</v>
      </c>
      <c r="C165">
        <v>3875.9479999999999</v>
      </c>
      <c r="D165">
        <v>354.666</v>
      </c>
      <c r="E165">
        <f t="shared" si="166"/>
        <v>0.26065003968061495</v>
      </c>
      <c r="F165" s="1">
        <f t="shared" si="167"/>
        <v>1010.2660000000001</v>
      </c>
      <c r="G165" s="1">
        <f t="shared" si="168"/>
        <v>3875.9479999999999</v>
      </c>
      <c r="H165">
        <f t="shared" ref="H165:H187" si="209">F165/S165</f>
        <v>0.25172987575791855</v>
      </c>
      <c r="I165" s="52">
        <f t="shared" ref="I165:I187" si="210">G165/T165</f>
        <v>0.63918813442458522</v>
      </c>
      <c r="J165">
        <v>1618.08</v>
      </c>
      <c r="K165">
        <v>7385.884</v>
      </c>
      <c r="L165">
        <v>54.65</v>
      </c>
      <c r="M165">
        <v>1406.9829999999999</v>
      </c>
      <c r="N165" s="52">
        <v>952.00400000000002</v>
      </c>
      <c r="O165">
        <v>18.422999999999998</v>
      </c>
      <c r="P165" s="52">
        <v>1322.0229999999999</v>
      </c>
      <c r="Q165">
        <f t="shared" ref="Q165:Q187" si="211">J165-O165</f>
        <v>1599.6569999999999</v>
      </c>
      <c r="R165">
        <f t="shared" ref="R165:R187" si="212">K165-P165</f>
        <v>6063.8609999999999</v>
      </c>
      <c r="S165" s="1">
        <f t="shared" ref="S165:S187" si="213">Q165+N165+M165+L165</f>
        <v>4013.2940000000003</v>
      </c>
      <c r="T165" s="1">
        <f t="shared" si="169"/>
        <v>6063.8609999999999</v>
      </c>
      <c r="U165">
        <f t="shared" ref="U165:U187" si="214">S165/EN165</f>
        <v>0.26336715140697187</v>
      </c>
      <c r="V165" s="52">
        <f t="shared" ref="V165:V187" si="215">T165/EN165</f>
        <v>0.39793291946661069</v>
      </c>
      <c r="W165" s="1">
        <f t="shared" ref="W165:W187" si="216">S165-F165</f>
        <v>3003.0280000000002</v>
      </c>
      <c r="X165" s="1">
        <f t="shared" ref="X165:X187" si="217">T165-G165</f>
        <v>2187.913</v>
      </c>
      <c r="Y165">
        <f t="shared" ref="Y165:Y187" si="218">W165/EN165</f>
        <v>0.19706977110457793</v>
      </c>
      <c r="Z165">
        <f t="shared" ref="Z165:Z187" si="219">X165/EN165</f>
        <v>0.14357891904661907</v>
      </c>
      <c r="AA165" s="52">
        <f t="shared" si="192"/>
        <v>0.57851322139858652</v>
      </c>
      <c r="AB165">
        <v>1730.11</v>
      </c>
      <c r="AD165">
        <f>AD166*AB165/AB166</f>
        <v>461.35354180037609</v>
      </c>
      <c r="AE165" t="e">
        <f>#REF!</f>
        <v>#REF!</v>
      </c>
      <c r="AF165" t="e">
        <f t="shared" si="128"/>
        <v>#REF!</v>
      </c>
      <c r="AG165">
        <f t="shared" si="160"/>
        <v>2.2820345909496356E-2</v>
      </c>
      <c r="AH165">
        <f t="shared" si="161"/>
        <v>3.0275720666236357E-2</v>
      </c>
      <c r="AI165">
        <f t="shared" si="183"/>
        <v>3.0275720666236357E-2</v>
      </c>
      <c r="AJ165">
        <f t="shared" si="184"/>
        <v>1.2964228660382515</v>
      </c>
      <c r="AL165">
        <v>664206.13</v>
      </c>
      <c r="AM165">
        <v>5745035.3899999997</v>
      </c>
      <c r="AN165">
        <v>856.98</v>
      </c>
      <c r="AO165">
        <v>1303.79</v>
      </c>
      <c r="AP165" s="52">
        <v>1.3669260000000001</v>
      </c>
      <c r="AQ165" s="48">
        <f t="shared" si="118"/>
        <v>2953.6126930200003</v>
      </c>
      <c r="AR165" s="48">
        <f t="shared" si="142"/>
        <v>907.92062845638009</v>
      </c>
      <c r="AS165" s="48">
        <f t="shared" si="143"/>
        <v>7853.0382455111394</v>
      </c>
      <c r="AU165">
        <v>1533992.93</v>
      </c>
      <c r="AV165">
        <v>7192567</v>
      </c>
      <c r="AW165">
        <v>1057432</v>
      </c>
      <c r="AX165" s="52">
        <v>82.3</v>
      </c>
      <c r="AY165" s="48">
        <f t="shared" si="170"/>
        <v>1284.8505467800728</v>
      </c>
      <c r="AZ165" s="48">
        <f t="shared" si="171"/>
        <v>1863.9039246658565</v>
      </c>
      <c r="BA165" s="48">
        <f t="shared" si="172"/>
        <v>8739.4495747266101</v>
      </c>
      <c r="BC165" s="77">
        <v>1020.534</v>
      </c>
      <c r="BD165" s="46">
        <v>191367.08</v>
      </c>
      <c r="BE165" s="46">
        <v>4467.79</v>
      </c>
      <c r="BF165" s="48">
        <f t="shared" si="193"/>
        <v>2907.0330705312253</v>
      </c>
      <c r="BG165" s="52">
        <v>658.29</v>
      </c>
      <c r="BH165" t="s">
        <v>504</v>
      </c>
      <c r="BI165" t="s">
        <v>504</v>
      </c>
      <c r="BL165">
        <v>63174</v>
      </c>
      <c r="BM165">
        <v>1018967</v>
      </c>
      <c r="BN165">
        <v>53009.11</v>
      </c>
      <c r="BO165">
        <v>133968</v>
      </c>
      <c r="BP165" s="52">
        <v>0.624</v>
      </c>
      <c r="BQ165" s="48">
        <f t="shared" si="174"/>
        <v>299.64280448717943</v>
      </c>
      <c r="BR165" s="48">
        <f t="shared" si="175"/>
        <v>101.24038461538461</v>
      </c>
      <c r="BS165" s="48">
        <f t="shared" si="176"/>
        <v>1632.959935897436</v>
      </c>
      <c r="BU165">
        <v>164346</v>
      </c>
      <c r="BV165">
        <v>473333</v>
      </c>
      <c r="BW165">
        <v>60953</v>
      </c>
      <c r="BX165" s="52">
        <v>0.98609999999999998</v>
      </c>
      <c r="BY165" s="48">
        <f t="shared" si="194"/>
        <v>61.812189433120373</v>
      </c>
      <c r="BZ165" s="48">
        <f t="shared" si="195"/>
        <v>166.66261028293275</v>
      </c>
      <c r="CA165" s="48">
        <f t="shared" si="196"/>
        <v>480.00507047966738</v>
      </c>
      <c r="CC165">
        <v>13506.19</v>
      </c>
      <c r="CD165">
        <v>912</v>
      </c>
      <c r="CE165">
        <v>178981</v>
      </c>
      <c r="CF165">
        <v>54.72</v>
      </c>
      <c r="CG165" s="52">
        <v>1.0042</v>
      </c>
      <c r="CH165" s="48">
        <f t="shared" si="114"/>
        <v>54.949824</v>
      </c>
      <c r="CI165" s="48">
        <f t="shared" si="178"/>
        <v>14.478746398000002</v>
      </c>
      <c r="CJ165" s="48">
        <f t="shared" si="179"/>
        <v>179.73272020000002</v>
      </c>
      <c r="CL165">
        <v>32185.1</v>
      </c>
      <c r="CM165">
        <v>31983.5</v>
      </c>
      <c r="CN165">
        <v>50.17</v>
      </c>
      <c r="CP165" s="52">
        <v>5.726</v>
      </c>
      <c r="CQ165" s="48">
        <f t="shared" si="115"/>
        <v>8.7617883339154741</v>
      </c>
      <c r="CR165" s="48">
        <f t="shared" si="198"/>
        <v>43.994650002599997</v>
      </c>
      <c r="CS165" s="48">
        <f t="shared" si="199"/>
        <v>43.719077721000005</v>
      </c>
      <c r="CU165">
        <v>12823.25</v>
      </c>
      <c r="CV165">
        <v>95168.5</v>
      </c>
      <c r="CW165">
        <v>112.37</v>
      </c>
      <c r="CY165" s="52">
        <v>6.4882999999999997</v>
      </c>
      <c r="CZ165" s="48">
        <f t="shared" si="144"/>
        <v>17.318866266972861</v>
      </c>
      <c r="DA165" s="48">
        <f t="shared" si="200"/>
        <v>17.528433829500003</v>
      </c>
      <c r="DB165" s="48">
        <f t="shared" si="201"/>
        <v>130.088297031</v>
      </c>
      <c r="DD165">
        <v>25129.51</v>
      </c>
      <c r="DE165">
        <v>87087</v>
      </c>
      <c r="DF165">
        <f t="shared" ref="DF165:DG167" si="220">DF166*DD165/DD166</f>
        <v>9681.6949750154217</v>
      </c>
      <c r="DG165">
        <f t="shared" si="220"/>
        <v>129304.53375511996</v>
      </c>
      <c r="DH165">
        <v>72.05</v>
      </c>
      <c r="DI165" s="52">
        <v>0.94220000000000004</v>
      </c>
      <c r="DJ165" s="48">
        <f t="shared" si="136"/>
        <v>76.469963914243252</v>
      </c>
      <c r="DK165" s="48">
        <f t="shared" si="137"/>
        <v>10.275626167496732</v>
      </c>
      <c r="DL165" s="48">
        <f t="shared" si="138"/>
        <v>137.23682207081296</v>
      </c>
      <c r="DN165">
        <v>84960.7</v>
      </c>
      <c r="DO165">
        <v>207733.86</v>
      </c>
      <c r="DP165">
        <v>391885.2</v>
      </c>
      <c r="DQ165">
        <v>629916</v>
      </c>
      <c r="DR165">
        <f t="shared" si="173"/>
        <v>1229535.06</v>
      </c>
      <c r="DV165" s="48">
        <f t="shared" ref="DV165:DV186" si="221">DN165*AP165/1000</f>
        <v>116.1349898082</v>
      </c>
      <c r="DW165" s="48">
        <f t="shared" ref="DW165:DW186" si="222">DR165*AP165/1000</f>
        <v>1680.6834414255602</v>
      </c>
      <c r="DY165">
        <f t="shared" si="203"/>
        <v>19196.229743637668</v>
      </c>
      <c r="DZ165">
        <f t="shared" si="186"/>
        <v>12712.830742729273</v>
      </c>
      <c r="EA165" s="52">
        <f t="shared" ref="EA165:EA184" si="223">DW165+BA165</f>
        <v>10420.133016152171</v>
      </c>
      <c r="EB165" s="77">
        <f t="shared" si="206"/>
        <v>20216.763743637668</v>
      </c>
      <c r="EC165">
        <f t="shared" si="187"/>
        <v>1.3266985867044878</v>
      </c>
      <c r="EE165">
        <f t="shared" si="182"/>
        <v>4440.4570054813521</v>
      </c>
      <c r="EG165" s="87">
        <f t="shared" si="181"/>
        <v>7664.4517467667301</v>
      </c>
      <c r="EH165" s="48">
        <f t="shared" si="204"/>
        <v>3126.0050044181507</v>
      </c>
      <c r="EI165" s="52">
        <f t="shared" si="188"/>
        <v>2262.4206557703737</v>
      </c>
      <c r="EJ165" s="1">
        <f t="shared" si="189"/>
        <v>10790.45675118488</v>
      </c>
      <c r="EK165" s="52">
        <f t="shared" si="190"/>
        <v>0.70810956210526566</v>
      </c>
      <c r="EL165">
        <f t="shared" si="191"/>
        <v>0.48980467108693893</v>
      </c>
      <c r="EN165">
        <v>15238.4</v>
      </c>
      <c r="EO165">
        <v>1635318.57</v>
      </c>
      <c r="EP165">
        <f t="shared" si="145"/>
        <v>1635.3185700000001</v>
      </c>
      <c r="EQ165">
        <f t="shared" si="205"/>
        <v>14348.149312729272</v>
      </c>
    </row>
    <row r="166" spans="1:147" x14ac:dyDescent="0.25">
      <c r="A166" t="s">
        <v>454</v>
      </c>
      <c r="B166">
        <v>652.85</v>
      </c>
      <c r="C166">
        <v>4049.18</v>
      </c>
      <c r="D166">
        <v>368.65499999999997</v>
      </c>
      <c r="E166">
        <f t="shared" si="166"/>
        <v>0.25227453459712834</v>
      </c>
      <c r="F166" s="1">
        <f t="shared" si="167"/>
        <v>1021.505</v>
      </c>
      <c r="G166" s="1">
        <f t="shared" si="168"/>
        <v>4049.18</v>
      </c>
      <c r="H166">
        <f t="shared" si="209"/>
        <v>0.24435936894113133</v>
      </c>
      <c r="I166" s="52">
        <f t="shared" si="210"/>
        <v>0.65774369018904122</v>
      </c>
      <c r="J166">
        <v>1572.81</v>
      </c>
      <c r="K166">
        <v>7757.2820000000002</v>
      </c>
      <c r="L166">
        <v>56.49</v>
      </c>
      <c r="M166">
        <v>1595.9359999999999</v>
      </c>
      <c r="N166" s="52">
        <v>973.52599999999995</v>
      </c>
      <c r="O166">
        <v>18.422999999999998</v>
      </c>
      <c r="P166" s="52">
        <v>1601.115</v>
      </c>
      <c r="Q166">
        <f t="shared" si="211"/>
        <v>1554.3869999999999</v>
      </c>
      <c r="R166">
        <f t="shared" si="212"/>
        <v>6156.1670000000004</v>
      </c>
      <c r="S166" s="1">
        <f t="shared" si="213"/>
        <v>4180.3389999999999</v>
      </c>
      <c r="T166" s="1">
        <f t="shared" si="169"/>
        <v>6156.1670000000004</v>
      </c>
      <c r="U166">
        <f t="shared" si="214"/>
        <v>0.27038134908058392</v>
      </c>
      <c r="V166" s="52">
        <f t="shared" si="215"/>
        <v>0.39817649684041684</v>
      </c>
      <c r="W166" s="1">
        <f t="shared" si="216"/>
        <v>3158.8339999999998</v>
      </c>
      <c r="X166" s="1">
        <f t="shared" si="217"/>
        <v>2106.9870000000005</v>
      </c>
      <c r="Y166">
        <f t="shared" si="218"/>
        <v>0.20431113324580069</v>
      </c>
      <c r="Z166">
        <f t="shared" si="219"/>
        <v>0.13627841846205593</v>
      </c>
      <c r="AA166" s="52">
        <f t="shared" si="192"/>
        <v>0.59987492928453134</v>
      </c>
      <c r="AB166">
        <v>1866.819</v>
      </c>
      <c r="AD166">
        <f>AC167*AB166/AB167</f>
        <v>497.80855410941285</v>
      </c>
      <c r="AE166" t="e">
        <f>#REF!</f>
        <v>#REF!</v>
      </c>
      <c r="AF166" t="e">
        <f t="shared" si="128"/>
        <v>#REF!</v>
      </c>
      <c r="AG166">
        <f t="shared" si="160"/>
        <v>2.3507130720722257E-2</v>
      </c>
      <c r="AH166">
        <f t="shared" si="161"/>
        <v>3.2197902716492109E-2</v>
      </c>
      <c r="AI166">
        <f t="shared" si="183"/>
        <v>3.2197902716492109E-2</v>
      </c>
      <c r="AJ166">
        <f t="shared" si="184"/>
        <v>1.3375099999204159</v>
      </c>
      <c r="AL166">
        <v>678395.54</v>
      </c>
      <c r="AM166">
        <v>5846008.7300000004</v>
      </c>
      <c r="AN166">
        <v>872.85</v>
      </c>
      <c r="AO166">
        <v>1294.1199999999999</v>
      </c>
      <c r="AP166" s="52">
        <v>1.439295</v>
      </c>
      <c r="AQ166" s="48">
        <f t="shared" si="118"/>
        <v>3118.9090861499999</v>
      </c>
      <c r="AR166" s="48">
        <f t="shared" si="142"/>
        <v>976.41130874430007</v>
      </c>
      <c r="AS166" s="48">
        <f t="shared" si="143"/>
        <v>8414.1311350453507</v>
      </c>
      <c r="AU166">
        <v>1579905.88</v>
      </c>
      <c r="AV166">
        <v>7269398</v>
      </c>
      <c r="AW166">
        <v>1165974</v>
      </c>
      <c r="AX166" s="52">
        <v>81.709999999999994</v>
      </c>
      <c r="AY166" s="48">
        <f t="shared" si="170"/>
        <v>1426.9660996206096</v>
      </c>
      <c r="AZ166" s="48">
        <f t="shared" si="171"/>
        <v>1933.5526618528943</v>
      </c>
      <c r="BA166" s="48">
        <f t="shared" si="172"/>
        <v>8896.5830375719015</v>
      </c>
      <c r="BC166" s="77">
        <v>1076.49</v>
      </c>
      <c r="BD166" s="46">
        <v>203868.67</v>
      </c>
      <c r="BE166" s="46">
        <v>4597.13</v>
      </c>
      <c r="BF166" s="48">
        <f t="shared" si="193"/>
        <v>3135.379871428132</v>
      </c>
      <c r="BG166" s="52">
        <v>650.22</v>
      </c>
      <c r="BH166">
        <v>4512.0200000000004</v>
      </c>
      <c r="BI166">
        <v>1078172.32</v>
      </c>
      <c r="BJ166">
        <f>BH166/BI166</f>
        <v>4.1848783504291782E-3</v>
      </c>
      <c r="BL166">
        <v>66806</v>
      </c>
      <c r="BM166">
        <v>1088177</v>
      </c>
      <c r="BN166">
        <v>54613.45</v>
      </c>
      <c r="BO166">
        <v>127423</v>
      </c>
      <c r="BP166" s="52">
        <v>0.6139</v>
      </c>
      <c r="BQ166" s="48">
        <f t="shared" si="174"/>
        <v>296.52459683987621</v>
      </c>
      <c r="BR166" s="48">
        <f t="shared" si="175"/>
        <v>108.82228375956997</v>
      </c>
      <c r="BS166" s="48">
        <f t="shared" si="176"/>
        <v>1772.5639354943803</v>
      </c>
      <c r="BU166">
        <v>169137</v>
      </c>
      <c r="BV166">
        <v>489114</v>
      </c>
      <c r="BW166">
        <v>61318</v>
      </c>
      <c r="BX166" s="52">
        <v>0.96760000000000002</v>
      </c>
      <c r="BY166" s="48">
        <f t="shared" si="194"/>
        <v>63.371227780074413</v>
      </c>
      <c r="BZ166" s="48">
        <f t="shared" si="195"/>
        <v>174.8005374121538</v>
      </c>
      <c r="CA166" s="48">
        <f t="shared" si="196"/>
        <v>505.49193881769327</v>
      </c>
      <c r="CC166">
        <v>29383.85</v>
      </c>
      <c r="CD166">
        <v>927</v>
      </c>
      <c r="CE166">
        <v>187280</v>
      </c>
      <c r="CF166">
        <v>56.28</v>
      </c>
      <c r="CG166" s="52">
        <v>1.0615000000000001</v>
      </c>
      <c r="CH166" s="48">
        <f t="shared" ref="CH166:CH188" si="224">CF166*CG166</f>
        <v>59.741220000000006</v>
      </c>
      <c r="CI166" s="48">
        <f t="shared" si="178"/>
        <v>32.174967275</v>
      </c>
      <c r="CJ166" s="48">
        <f t="shared" si="179"/>
        <v>198.79772000000003</v>
      </c>
      <c r="CL166">
        <v>31070.7</v>
      </c>
      <c r="CM166">
        <v>27848.1</v>
      </c>
      <c r="CN166">
        <v>51.24</v>
      </c>
      <c r="CP166" s="52">
        <v>5.4379999999999997</v>
      </c>
      <c r="CQ166" s="48">
        <f t="shared" si="115"/>
        <v>9.4225818315557195</v>
      </c>
      <c r="CR166" s="48">
        <f t="shared" si="198"/>
        <v>44.719903156500003</v>
      </c>
      <c r="CS166" s="48">
        <f t="shared" si="199"/>
        <v>40.0816310895</v>
      </c>
      <c r="CU166">
        <v>14105.66</v>
      </c>
      <c r="CV166">
        <v>93687.7</v>
      </c>
      <c r="CW166">
        <v>112.76</v>
      </c>
      <c r="CY166" s="52">
        <v>6.2569999999999997</v>
      </c>
      <c r="CZ166" s="48">
        <f t="shared" si="144"/>
        <v>18.021416014064251</v>
      </c>
      <c r="DA166" s="48">
        <f t="shared" si="200"/>
        <v>20.3022059097</v>
      </c>
      <c r="DB166" s="48">
        <f t="shared" si="201"/>
        <v>134.8442381715</v>
      </c>
      <c r="DD166">
        <v>24669.14</v>
      </c>
      <c r="DE166">
        <v>80896</v>
      </c>
      <c r="DF166">
        <f t="shared" si="220"/>
        <v>9504.3273337184837</v>
      </c>
      <c r="DG166">
        <f t="shared" si="220"/>
        <v>120112.29646967039</v>
      </c>
      <c r="DH166">
        <v>74.77</v>
      </c>
      <c r="DI166" s="52">
        <v>0.87080000000000002</v>
      </c>
      <c r="DJ166" s="48">
        <f t="shared" si="136"/>
        <v>85.863573725310047</v>
      </c>
      <c r="DK166" s="48">
        <f t="shared" si="137"/>
        <v>10.91447787519348</v>
      </c>
      <c r="DL166" s="48">
        <f t="shared" si="138"/>
        <v>137.93327568864308</v>
      </c>
      <c r="DN166">
        <v>80998.100000000006</v>
      </c>
      <c r="DO166">
        <v>212239.6</v>
      </c>
      <c r="DP166">
        <v>402902.9</v>
      </c>
      <c r="DQ166">
        <v>645043.6</v>
      </c>
      <c r="DR166">
        <f t="shared" si="173"/>
        <v>1260186.1000000001</v>
      </c>
      <c r="DV166" s="48">
        <f t="shared" si="221"/>
        <v>116.58016033950001</v>
      </c>
      <c r="DW166" s="48">
        <f t="shared" si="222"/>
        <v>1813.7795527995002</v>
      </c>
      <c r="DY166">
        <f t="shared" si="203"/>
        <v>20100.426911878971</v>
      </c>
      <c r="DZ166">
        <f t="shared" si="186"/>
        <v>13187.216184683475</v>
      </c>
      <c r="EA166" s="52">
        <f t="shared" si="223"/>
        <v>10710.362590371402</v>
      </c>
      <c r="EB166" s="77">
        <f t="shared" si="206"/>
        <v>21176.916911878969</v>
      </c>
      <c r="EC166">
        <f t="shared" si="187"/>
        <v>1.3697079026369079</v>
      </c>
      <c r="EE166">
        <f t="shared" si="182"/>
        <v>4764.2737891075485</v>
      </c>
      <c r="EG166" s="87">
        <f t="shared" si="181"/>
        <v>8214.1996733896231</v>
      </c>
      <c r="EH166" s="48">
        <f t="shared" si="204"/>
        <v>3301.6983459853118</v>
      </c>
      <c r="EI166" s="52">
        <f t="shared" si="188"/>
        <v>2365.9306106391177</v>
      </c>
      <c r="EJ166" s="1">
        <f t="shared" si="189"/>
        <v>11515.898019374934</v>
      </c>
      <c r="EK166" s="52">
        <f t="shared" si="190"/>
        <v>0.74484008171419092</v>
      </c>
      <c r="EL166">
        <f t="shared" si="191"/>
        <v>0.49700130238820539</v>
      </c>
      <c r="EN166">
        <v>15460.9</v>
      </c>
      <c r="EO166">
        <v>1748356.36</v>
      </c>
      <c r="EP166">
        <f t="shared" si="145"/>
        <v>1748.35636</v>
      </c>
      <c r="EQ166">
        <f t="shared" si="205"/>
        <v>14935.572544683475</v>
      </c>
    </row>
    <row r="167" spans="1:147" x14ac:dyDescent="0.25">
      <c r="A167" t="s">
        <v>455</v>
      </c>
      <c r="B167">
        <v>641</v>
      </c>
      <c r="C167">
        <v>4339.2719999999999</v>
      </c>
      <c r="D167">
        <v>378.26900000000001</v>
      </c>
      <c r="E167">
        <f t="shared" si="166"/>
        <v>0.23489400987078018</v>
      </c>
      <c r="F167" s="1">
        <f t="shared" si="167"/>
        <v>1019.269</v>
      </c>
      <c r="G167" s="1">
        <f t="shared" si="168"/>
        <v>4339.2719999999999</v>
      </c>
      <c r="H167">
        <f t="shared" si="209"/>
        <v>0.24703089785726354</v>
      </c>
      <c r="I167" s="52">
        <f t="shared" si="210"/>
        <v>0.67191092868404456</v>
      </c>
      <c r="J167">
        <v>1506.58</v>
      </c>
      <c r="K167">
        <v>8104.3429999999998</v>
      </c>
      <c r="L167">
        <v>53.48</v>
      </c>
      <c r="M167">
        <v>1597.4860000000001</v>
      </c>
      <c r="N167" s="52">
        <v>986.95600000000002</v>
      </c>
      <c r="O167">
        <v>18.422999999999998</v>
      </c>
      <c r="P167" s="52">
        <v>1646.2370000000001</v>
      </c>
      <c r="Q167">
        <f t="shared" si="211"/>
        <v>1488.1569999999999</v>
      </c>
      <c r="R167">
        <f t="shared" si="212"/>
        <v>6458.1059999999998</v>
      </c>
      <c r="S167" s="1">
        <f t="shared" si="213"/>
        <v>4126.0789999999997</v>
      </c>
      <c r="T167" s="1">
        <f t="shared" si="169"/>
        <v>6458.1059999999998</v>
      </c>
      <c r="U167">
        <f t="shared" si="214"/>
        <v>0.26471113933958207</v>
      </c>
      <c r="V167" s="52">
        <f t="shared" si="215"/>
        <v>0.41432376773100832</v>
      </c>
      <c r="W167" s="1">
        <f t="shared" si="216"/>
        <v>3106.8099999999995</v>
      </c>
      <c r="X167" s="1">
        <f t="shared" si="217"/>
        <v>2118.8339999999998</v>
      </c>
      <c r="Y167">
        <f t="shared" si="218"/>
        <v>0.1993193089157059</v>
      </c>
      <c r="Z167">
        <f t="shared" si="219"/>
        <v>0.13593510017899416</v>
      </c>
      <c r="AA167" s="52">
        <f t="shared" si="192"/>
        <v>0.594531506547327</v>
      </c>
      <c r="AB167">
        <v>1908.6790000000001</v>
      </c>
      <c r="AC167">
        <v>508.971</v>
      </c>
      <c r="AE167" t="e">
        <f>#REF!</f>
        <v>#REF!</v>
      </c>
      <c r="AF167" t="e">
        <f>AC167/AE167</f>
        <v>#REF!</v>
      </c>
      <c r="AG167">
        <f t="shared" ref="AG167:AG184" si="225">AC167/EB167</f>
        <v>2.3303353936627153E-2</v>
      </c>
      <c r="AH167">
        <f t="shared" ref="AH167:AH185" si="226">AC167/EN167</f>
        <v>3.2653347960813747E-2</v>
      </c>
      <c r="AI167">
        <f t="shared" ref="AI167:AI187" si="227">AC167/EN167</f>
        <v>3.2653347960813747E-2</v>
      </c>
      <c r="AJ167">
        <f t="shared" ref="AJ167:AJ184" si="228">(EB167-AC167)/EN167</f>
        <v>1.3685761939160188</v>
      </c>
      <c r="AL167">
        <v>692542.15</v>
      </c>
      <c r="AM167">
        <v>5885981.2699999996</v>
      </c>
      <c r="AN167">
        <v>888.28</v>
      </c>
      <c r="AO167">
        <v>2020.17</v>
      </c>
      <c r="AP167" s="52">
        <v>1.4125840000000001</v>
      </c>
      <c r="AQ167" s="48">
        <f t="shared" si="118"/>
        <v>4108.4299347999995</v>
      </c>
      <c r="AR167" s="48">
        <f t="shared" si="142"/>
        <v>978.27396041560007</v>
      </c>
      <c r="AS167" s="48">
        <f t="shared" si="143"/>
        <v>8314.4429663016799</v>
      </c>
      <c r="AU167">
        <v>1695692.21</v>
      </c>
      <c r="AV167">
        <v>7320956</v>
      </c>
      <c r="AW167">
        <v>1139317</v>
      </c>
      <c r="AX167" s="52">
        <v>77.819999999999993</v>
      </c>
      <c r="AY167" s="48">
        <f t="shared" si="170"/>
        <v>1464.0413775379081</v>
      </c>
      <c r="AZ167" s="48">
        <f t="shared" si="171"/>
        <v>2178.9928167566181</v>
      </c>
      <c r="BA167" s="48">
        <f t="shared" si="172"/>
        <v>9407.5507581598558</v>
      </c>
      <c r="BC167" s="77">
        <v>1148.684</v>
      </c>
      <c r="BD167" s="46">
        <v>213491.59</v>
      </c>
      <c r="BE167" s="46">
        <v>4697.6099999999997</v>
      </c>
      <c r="BF167" s="48">
        <f t="shared" si="193"/>
        <v>3326.3467950515719</v>
      </c>
      <c r="BG167" s="52">
        <v>641.82000000000005</v>
      </c>
      <c r="BH167" t="s">
        <v>504</v>
      </c>
      <c r="BI167" t="s">
        <v>504</v>
      </c>
      <c r="BL167">
        <v>66364</v>
      </c>
      <c r="BM167">
        <v>1186177</v>
      </c>
      <c r="BN167">
        <v>55484.04</v>
      </c>
      <c r="BO167">
        <v>126023</v>
      </c>
      <c r="BP167" s="52">
        <v>0.62160000000000004</v>
      </c>
      <c r="BQ167" s="48">
        <f t="shared" si="174"/>
        <v>291.9997425997426</v>
      </c>
      <c r="BR167" s="48">
        <f t="shared" si="175"/>
        <v>106.76319176319176</v>
      </c>
      <c r="BS167" s="48">
        <f t="shared" si="176"/>
        <v>1908.264157014157</v>
      </c>
      <c r="BU167">
        <v>176358</v>
      </c>
      <c r="BV167">
        <v>507963</v>
      </c>
      <c r="BW167">
        <v>62361</v>
      </c>
      <c r="BX167" s="52">
        <v>0.98040000000000005</v>
      </c>
      <c r="BY167" s="48">
        <f t="shared" si="194"/>
        <v>63.60771113831089</v>
      </c>
      <c r="BZ167" s="48">
        <f t="shared" si="195"/>
        <v>179.88372093023256</v>
      </c>
      <c r="CA167" s="48">
        <f t="shared" si="196"/>
        <v>518.11811505507956</v>
      </c>
      <c r="CC167">
        <v>12645.23</v>
      </c>
      <c r="CD167">
        <v>841</v>
      </c>
      <c r="CE167">
        <v>215449</v>
      </c>
      <c r="CF167">
        <v>57.18</v>
      </c>
      <c r="CG167" s="52">
        <v>1.0497000000000001</v>
      </c>
      <c r="CH167" s="48">
        <f t="shared" si="224"/>
        <v>60.021846000000004</v>
      </c>
      <c r="CI167" s="48">
        <f t="shared" si="178"/>
        <v>14.156495631</v>
      </c>
      <c r="CJ167" s="48">
        <f t="shared" si="179"/>
        <v>226.15681530000001</v>
      </c>
      <c r="CL167">
        <v>28382.7</v>
      </c>
      <c r="CM167">
        <v>27739.5</v>
      </c>
      <c r="CN167">
        <v>51.06</v>
      </c>
      <c r="CP167" s="52">
        <v>5.4997999999999996</v>
      </c>
      <c r="CQ167" s="48">
        <f t="shared" si="115"/>
        <v>9.2839739626895543</v>
      </c>
      <c r="CR167" s="48">
        <f t="shared" si="198"/>
        <v>40.092947896800005</v>
      </c>
      <c r="CS167" s="48">
        <f t="shared" si="199"/>
        <v>39.184373868000002</v>
      </c>
      <c r="CU167">
        <v>12868.89</v>
      </c>
      <c r="CV167">
        <v>93134.399999999994</v>
      </c>
      <c r="CW167">
        <v>120.81</v>
      </c>
      <c r="CY167" s="52">
        <v>6.4701000000000004</v>
      </c>
      <c r="CZ167" s="48">
        <f t="shared" si="144"/>
        <v>18.672045254323734</v>
      </c>
      <c r="DA167" s="48">
        <f t="shared" si="200"/>
        <v>18.17838811176</v>
      </c>
      <c r="DB167" s="48">
        <f t="shared" si="201"/>
        <v>131.56016328959998</v>
      </c>
      <c r="DD167">
        <v>25516.92</v>
      </c>
      <c r="DE167">
        <v>81858</v>
      </c>
      <c r="DF167">
        <f t="shared" si="220"/>
        <v>9830.9531758426856</v>
      </c>
      <c r="DG167">
        <f t="shared" si="220"/>
        <v>121540.64928320656</v>
      </c>
      <c r="DH167">
        <v>254.24</v>
      </c>
      <c r="DI167" s="52">
        <v>0.82599999999999996</v>
      </c>
      <c r="DJ167" s="48">
        <f t="shared" si="136"/>
        <v>307.79661016949154</v>
      </c>
      <c r="DK167" s="48">
        <f t="shared" si="137"/>
        <v>11.901880358163059</v>
      </c>
      <c r="DL167" s="48">
        <f t="shared" si="138"/>
        <v>147.14364320000794</v>
      </c>
      <c r="DN167">
        <v>74763.5</v>
      </c>
      <c r="DO167">
        <v>215536.22</v>
      </c>
      <c r="DP167">
        <v>410222.1</v>
      </c>
      <c r="DQ167">
        <v>634601.69999999995</v>
      </c>
      <c r="DR167">
        <f t="shared" si="173"/>
        <v>1260360.02</v>
      </c>
      <c r="DV167" s="48">
        <f t="shared" si="221"/>
        <v>105.609723884</v>
      </c>
      <c r="DW167" s="48">
        <f t="shared" si="222"/>
        <v>1780.36439849168</v>
      </c>
      <c r="DY167">
        <f t="shared" si="203"/>
        <v>20692.420992188378</v>
      </c>
      <c r="DZ167">
        <f t="shared" si="186"/>
        <v>13840.454244020773</v>
      </c>
      <c r="EA167" s="52">
        <f t="shared" si="223"/>
        <v>11187.915156651536</v>
      </c>
      <c r="EB167" s="77">
        <f t="shared" si="206"/>
        <v>21841.104992188379</v>
      </c>
      <c r="EC167">
        <f t="shared" si="187"/>
        <v>1.4012295418768326</v>
      </c>
      <c r="EE167">
        <f t="shared" si="182"/>
        <v>6013.1814536084012</v>
      </c>
      <c r="EG167" s="87">
        <f t="shared" si="181"/>
        <v>9650.2000365140375</v>
      </c>
      <c r="EH167" s="48">
        <f t="shared" si="204"/>
        <v>3528.2434018633653</v>
      </c>
      <c r="EI167" s="52">
        <f t="shared" si="188"/>
        <v>2585.4059489650426</v>
      </c>
      <c r="EJ167" s="1">
        <f t="shared" si="189"/>
        <v>13178.443438377402</v>
      </c>
      <c r="EK167" s="52">
        <f t="shared" si="190"/>
        <v>0.84547115488945357</v>
      </c>
      <c r="EL167">
        <f t="shared" si="191"/>
        <v>0.54230359030405373</v>
      </c>
      <c r="EN167">
        <v>15587.1</v>
      </c>
      <c r="EO167">
        <v>1853401.56</v>
      </c>
      <c r="EP167">
        <f t="shared" si="145"/>
        <v>1853.40156</v>
      </c>
      <c r="EQ167">
        <f t="shared" si="205"/>
        <v>15693.855804020774</v>
      </c>
    </row>
    <row r="168" spans="1:147" x14ac:dyDescent="0.25">
      <c r="A168" t="s">
        <v>456</v>
      </c>
      <c r="B168">
        <v>640.62</v>
      </c>
      <c r="C168">
        <v>4356.6809999999996</v>
      </c>
      <c r="D168">
        <v>397.08600000000001</v>
      </c>
      <c r="E168">
        <f t="shared" si="166"/>
        <v>0.23818728063863298</v>
      </c>
      <c r="F168" s="1">
        <f t="shared" si="167"/>
        <v>1037.7060000000001</v>
      </c>
      <c r="G168" s="1">
        <f t="shared" si="168"/>
        <v>4356.6809999999996</v>
      </c>
      <c r="H168">
        <f t="shared" si="209"/>
        <v>0.25087971792937064</v>
      </c>
      <c r="I168" s="52">
        <f t="shared" si="210"/>
        <v>0.64704858447572666</v>
      </c>
      <c r="J168">
        <v>1521.95</v>
      </c>
      <c r="K168">
        <v>8378.1820000000007</v>
      </c>
      <c r="L168">
        <v>55.47</v>
      </c>
      <c r="M168">
        <v>1562.2529999999999</v>
      </c>
      <c r="N168" s="52">
        <v>1015.019</v>
      </c>
      <c r="O168">
        <v>18.422999999999998</v>
      </c>
      <c r="P168" s="52">
        <v>1645.0229999999999</v>
      </c>
      <c r="Q168">
        <f t="shared" si="211"/>
        <v>1503.527</v>
      </c>
      <c r="R168">
        <f t="shared" si="212"/>
        <v>6733.1590000000006</v>
      </c>
      <c r="S168" s="1">
        <f t="shared" si="213"/>
        <v>4136.2690000000002</v>
      </c>
      <c r="T168" s="1">
        <f t="shared" si="169"/>
        <v>6733.1590000000006</v>
      </c>
      <c r="U168">
        <f t="shared" si="214"/>
        <v>0.26203296738104442</v>
      </c>
      <c r="V168" s="52">
        <f t="shared" si="215"/>
        <v>0.42654615369996141</v>
      </c>
      <c r="W168" s="1">
        <f t="shared" si="216"/>
        <v>3098.5630000000001</v>
      </c>
      <c r="X168" s="1">
        <f t="shared" si="217"/>
        <v>2376.478000000001</v>
      </c>
      <c r="Y168">
        <f t="shared" si="218"/>
        <v>0.196294210436292</v>
      </c>
      <c r="Z168">
        <f t="shared" si="219"/>
        <v>0.15055006873483565</v>
      </c>
      <c r="AA168" s="52">
        <f t="shared" si="192"/>
        <v>0.56594334179415273</v>
      </c>
      <c r="AB168">
        <v>1913.6020000000001</v>
      </c>
      <c r="AC168">
        <v>502.71100000000001</v>
      </c>
      <c r="AE168" t="e">
        <f>#REF!</f>
        <v>#REF!</v>
      </c>
      <c r="AF168" t="e">
        <f t="shared" ref="AF168:AF185" si="229">AC168/AE168</f>
        <v>#REF!</v>
      </c>
      <c r="AG168">
        <f t="shared" si="225"/>
        <v>2.2930236617520642E-2</v>
      </c>
      <c r="AH168">
        <f t="shared" si="226"/>
        <v>3.1846781499242971E-2</v>
      </c>
      <c r="AI168">
        <f t="shared" si="227"/>
        <v>3.1846781499242971E-2</v>
      </c>
      <c r="AJ168">
        <f t="shared" si="228"/>
        <v>1.3570085552533369</v>
      </c>
      <c r="AL168">
        <v>698669.09</v>
      </c>
      <c r="AM168">
        <v>5981752.1200000001</v>
      </c>
      <c r="AN168">
        <v>897.53</v>
      </c>
      <c r="AO168">
        <v>2547.67</v>
      </c>
      <c r="AP168" s="52">
        <v>1.3480369999999999</v>
      </c>
      <c r="AQ168" s="48">
        <f t="shared" si="118"/>
        <v>4644.2570723999997</v>
      </c>
      <c r="AR168" s="48">
        <f t="shared" si="142"/>
        <v>941.83178407632988</v>
      </c>
      <c r="AS168" s="48">
        <f t="shared" si="143"/>
        <v>8063.6231825884397</v>
      </c>
      <c r="AU168">
        <v>1663971.81</v>
      </c>
      <c r="AV168">
        <v>7417631</v>
      </c>
      <c r="AW168">
        <v>1173867</v>
      </c>
      <c r="AX168" s="52">
        <v>77.400000000000006</v>
      </c>
      <c r="AY168" s="48">
        <f t="shared" si="170"/>
        <v>1516.6240310077519</v>
      </c>
      <c r="AZ168" s="48">
        <f t="shared" si="171"/>
        <v>2149.8343798449614</v>
      </c>
      <c r="BA168" s="48">
        <f t="shared" si="172"/>
        <v>9583.502583979327</v>
      </c>
      <c r="BC168" s="77">
        <v>1206.174</v>
      </c>
      <c r="BD168" s="46">
        <v>217848.71</v>
      </c>
      <c r="BE168" s="46">
        <v>4958.29</v>
      </c>
      <c r="BF168" s="48">
        <f t="shared" si="193"/>
        <v>3435.5034615445265</v>
      </c>
      <c r="BG168" s="52">
        <v>634.11</v>
      </c>
      <c r="BH168">
        <v>13632.97</v>
      </c>
      <c r="BI168">
        <v>1140948.1200000001</v>
      </c>
      <c r="BJ168">
        <f>BH168/BI168</f>
        <v>1.1948807979104255E-2</v>
      </c>
      <c r="BL168">
        <v>69830</v>
      </c>
      <c r="BM168">
        <v>1280408</v>
      </c>
      <c r="BN168">
        <v>55549.83</v>
      </c>
      <c r="BO168">
        <v>164040</v>
      </c>
      <c r="BP168" s="52">
        <v>0.63639999999999997</v>
      </c>
      <c r="BQ168" s="48">
        <f t="shared" si="174"/>
        <v>345.05001571338789</v>
      </c>
      <c r="BR168" s="48">
        <f t="shared" si="175"/>
        <v>109.72658705216845</v>
      </c>
      <c r="BS168" s="48">
        <f t="shared" si="176"/>
        <v>2011.9547454431176</v>
      </c>
      <c r="BU168">
        <v>170003</v>
      </c>
      <c r="BV168">
        <v>527525</v>
      </c>
      <c r="BW168">
        <v>63324</v>
      </c>
      <c r="BX168" s="52">
        <v>1.0229999999999999</v>
      </c>
      <c r="BY168" s="48">
        <f t="shared" si="194"/>
        <v>61.90029325513197</v>
      </c>
      <c r="BZ168" s="48">
        <f t="shared" si="195"/>
        <v>166.18084066471164</v>
      </c>
      <c r="CA168" s="48">
        <f t="shared" si="196"/>
        <v>515.66471163245365</v>
      </c>
      <c r="CC168">
        <v>11337.13</v>
      </c>
      <c r="CD168">
        <v>945</v>
      </c>
      <c r="CE168">
        <v>236765</v>
      </c>
      <c r="CF168">
        <v>57.54</v>
      </c>
      <c r="CG168" s="52">
        <v>1.0118</v>
      </c>
      <c r="CH168" s="48">
        <f t="shared" si="224"/>
        <v>58.218972000000001</v>
      </c>
      <c r="CI168" s="48">
        <f t="shared" si="178"/>
        <v>12.427059133999999</v>
      </c>
      <c r="CJ168" s="48">
        <f t="shared" si="179"/>
        <v>239.55882700000001</v>
      </c>
      <c r="CL168">
        <v>26211.8</v>
      </c>
      <c r="CM168">
        <v>28933.3</v>
      </c>
      <c r="CN168">
        <v>51.81</v>
      </c>
      <c r="CP168" s="52">
        <v>5.7595999999999998</v>
      </c>
      <c r="CQ168" s="48">
        <f t="shared" si="115"/>
        <v>8.9954163483575247</v>
      </c>
      <c r="CR168" s="48">
        <f t="shared" si="198"/>
        <v>35.334476236599997</v>
      </c>
      <c r="CS168" s="48">
        <f t="shared" si="199"/>
        <v>39.0031589321</v>
      </c>
      <c r="CU168">
        <v>12648.54</v>
      </c>
      <c r="CV168">
        <v>96825.2</v>
      </c>
      <c r="CW168">
        <v>116.2</v>
      </c>
      <c r="CY168" s="52">
        <v>6.7466999999999997</v>
      </c>
      <c r="CZ168" s="48">
        <f t="shared" si="144"/>
        <v>17.223235063067872</v>
      </c>
      <c r="DA168" s="48">
        <f t="shared" si="200"/>
        <v>17.050699915980001</v>
      </c>
      <c r="DB168" s="48">
        <f t="shared" si="201"/>
        <v>130.52395213239998</v>
      </c>
      <c r="DD168">
        <v>27538.99</v>
      </c>
      <c r="DE168">
        <v>82032</v>
      </c>
      <c r="DF168">
        <f>ET116</f>
        <v>10610</v>
      </c>
      <c r="DG168">
        <f>EU116</f>
        <v>121799</v>
      </c>
      <c r="DH168">
        <v>229.69</v>
      </c>
      <c r="DI168" s="52">
        <v>0.91239999999999999</v>
      </c>
      <c r="DJ168" s="48">
        <f t="shared" si="136"/>
        <v>251.7426567295046</v>
      </c>
      <c r="DK168" s="48">
        <f t="shared" si="137"/>
        <v>11.628671635247699</v>
      </c>
      <c r="DL168" s="48">
        <f t="shared" si="138"/>
        <v>133.49298553266112</v>
      </c>
      <c r="DN168">
        <v>60271.6</v>
      </c>
      <c r="DO168">
        <v>219164.06</v>
      </c>
      <c r="DP168">
        <v>414249.5</v>
      </c>
      <c r="DQ168">
        <v>644893.80000000005</v>
      </c>
      <c r="DR168">
        <f t="shared" si="173"/>
        <v>1278307.3600000001</v>
      </c>
      <c r="DV168" s="48">
        <f t="shared" si="221"/>
        <v>81.24834684919999</v>
      </c>
      <c r="DW168" s="48">
        <f t="shared" si="222"/>
        <v>1723.20561865232</v>
      </c>
      <c r="DY168">
        <f t="shared" si="203"/>
        <v>20717.324147240499</v>
      </c>
      <c r="DZ168">
        <f t="shared" si="186"/>
        <v>14073.886486707219</v>
      </c>
      <c r="EA168" s="52">
        <f t="shared" si="223"/>
        <v>11306.708202631648</v>
      </c>
      <c r="EB168" s="77">
        <f t="shared" si="206"/>
        <v>21923.498147240498</v>
      </c>
      <c r="EC168">
        <f t="shared" si="187"/>
        <v>1.3888553367525798</v>
      </c>
      <c r="EE168">
        <f t="shared" si="182"/>
        <v>6541.7384417407447</v>
      </c>
      <c r="EG168" s="87">
        <f t="shared" si="181"/>
        <v>10339.515154061728</v>
      </c>
      <c r="EH168" s="48">
        <f t="shared" si="204"/>
        <v>3444.0144985599991</v>
      </c>
      <c r="EI168" s="52">
        <f t="shared" si="188"/>
        <v>2519.4172135450412</v>
      </c>
      <c r="EJ168" s="1">
        <f t="shared" si="189"/>
        <v>13783.529652621728</v>
      </c>
      <c r="EK168" s="52">
        <f t="shared" si="190"/>
        <v>0.87318769061226131</v>
      </c>
      <c r="EL168">
        <f t="shared" si="191"/>
        <v>0.56397011487564397</v>
      </c>
      <c r="EN168">
        <v>15785.3</v>
      </c>
      <c r="EO168">
        <v>1989446.86</v>
      </c>
      <c r="EP168">
        <f t="shared" si="145"/>
        <v>1989.44686</v>
      </c>
      <c r="EQ168">
        <f t="shared" si="205"/>
        <v>16063.333346707219</v>
      </c>
    </row>
    <row r="169" spans="1:147" x14ac:dyDescent="0.25">
      <c r="A169" t="s">
        <v>457</v>
      </c>
      <c r="B169">
        <v>622.77</v>
      </c>
      <c r="C169">
        <v>4510.8869999999997</v>
      </c>
      <c r="D169">
        <v>415.14299999999997</v>
      </c>
      <c r="E169">
        <f t="shared" si="166"/>
        <v>0.230090667312216</v>
      </c>
      <c r="F169" s="1">
        <f t="shared" si="167"/>
        <v>1037.913</v>
      </c>
      <c r="G169" s="1">
        <f t="shared" si="168"/>
        <v>4510.8869999999997</v>
      </c>
      <c r="H169">
        <f t="shared" si="209"/>
        <v>0.24596231342443547</v>
      </c>
      <c r="I169" s="52">
        <f t="shared" si="210"/>
        <v>0.64598734572029459</v>
      </c>
      <c r="J169">
        <v>1588.39</v>
      </c>
      <c r="K169">
        <v>8625.6440000000002</v>
      </c>
      <c r="L169">
        <v>57.75</v>
      </c>
      <c r="M169">
        <v>1549.932</v>
      </c>
      <c r="N169" s="52">
        <v>1042.1559999999999</v>
      </c>
      <c r="O169">
        <v>18.422999999999998</v>
      </c>
      <c r="P169" s="52">
        <v>1642.71</v>
      </c>
      <c r="Q169">
        <f t="shared" si="211"/>
        <v>1569.9670000000001</v>
      </c>
      <c r="R169">
        <f t="shared" si="212"/>
        <v>6982.9340000000002</v>
      </c>
      <c r="S169" s="1">
        <f t="shared" si="213"/>
        <v>4219.8050000000003</v>
      </c>
      <c r="T169" s="1">
        <f t="shared" si="169"/>
        <v>6982.9340000000002</v>
      </c>
      <c r="U169">
        <f t="shared" si="214"/>
        <v>0.26416873775346034</v>
      </c>
      <c r="V169" s="52">
        <f t="shared" si="215"/>
        <v>0.43714647017948027</v>
      </c>
      <c r="W169" s="1">
        <f t="shared" si="216"/>
        <v>3181.8920000000003</v>
      </c>
      <c r="X169" s="1">
        <f t="shared" si="217"/>
        <v>2472.0470000000005</v>
      </c>
      <c r="Y169">
        <f t="shared" si="218"/>
        <v>0.19919318388120624</v>
      </c>
      <c r="Z169">
        <f t="shared" si="219"/>
        <v>0.15475538221724192</v>
      </c>
      <c r="AA169" s="52">
        <f t="shared" si="192"/>
        <v>0.56277437729696056</v>
      </c>
      <c r="AB169">
        <v>1929.748</v>
      </c>
      <c r="AC169">
        <v>530.41099999999994</v>
      </c>
      <c r="AE169" t="e">
        <f>#REF!</f>
        <v>#REF!</v>
      </c>
      <c r="AF169" t="e">
        <f t="shared" si="229"/>
        <v>#REF!</v>
      </c>
      <c r="AG169">
        <f t="shared" si="225"/>
        <v>2.4572016204040838E-2</v>
      </c>
      <c r="AH169">
        <f t="shared" si="226"/>
        <v>3.3204852916319742E-2</v>
      </c>
      <c r="AI169">
        <f t="shared" si="227"/>
        <v>3.3204852916319742E-2</v>
      </c>
      <c r="AJ169">
        <f t="shared" si="228"/>
        <v>1.3181231228018164</v>
      </c>
      <c r="AL169">
        <v>698750.92</v>
      </c>
      <c r="AM169">
        <v>5976045.4500000002</v>
      </c>
      <c r="AN169">
        <v>903.8</v>
      </c>
      <c r="AO169">
        <v>3292.46</v>
      </c>
      <c r="AP169" s="52">
        <v>1.310999</v>
      </c>
      <c r="AQ169" s="48">
        <f t="shared" si="118"/>
        <v>5501.2926637400005</v>
      </c>
      <c r="AR169" s="48">
        <f t="shared" si="142"/>
        <v>916.06175736908006</v>
      </c>
      <c r="AS169" s="48">
        <f t="shared" si="143"/>
        <v>7834.5896089045509</v>
      </c>
      <c r="AU169">
        <v>1625096.31</v>
      </c>
      <c r="AV169">
        <v>7475300</v>
      </c>
      <c r="AW169">
        <v>1146228</v>
      </c>
      <c r="AX169" s="52">
        <v>79.27</v>
      </c>
      <c r="AY169" s="48">
        <f t="shared" si="170"/>
        <v>1445.9795635170935</v>
      </c>
      <c r="AZ169" s="48">
        <f t="shared" si="171"/>
        <v>2050.0773432572223</v>
      </c>
      <c r="BA169" s="48">
        <f t="shared" si="172"/>
        <v>9430.1753500693849</v>
      </c>
      <c r="BC169" s="77">
        <v>1212.566</v>
      </c>
      <c r="BD169" s="46">
        <v>224961.86</v>
      </c>
      <c r="BE169" s="46">
        <v>4932.04</v>
      </c>
      <c r="BF169" s="48">
        <f t="shared" si="193"/>
        <v>3566.1814780761547</v>
      </c>
      <c r="BG169" s="52">
        <v>630.82000000000005</v>
      </c>
      <c r="BH169" t="s">
        <v>504</v>
      </c>
      <c r="BI169" t="s">
        <v>504</v>
      </c>
      <c r="BL169">
        <v>69933</v>
      </c>
      <c r="BM169">
        <v>1275402</v>
      </c>
      <c r="BN169">
        <v>56037.82</v>
      </c>
      <c r="BO169">
        <v>206987</v>
      </c>
      <c r="BP169" s="52">
        <v>0.63649999999999995</v>
      </c>
      <c r="BQ169" s="48">
        <f t="shared" si="174"/>
        <v>413.23616653574243</v>
      </c>
      <c r="BR169" s="48">
        <f t="shared" si="175"/>
        <v>109.87117046347213</v>
      </c>
      <c r="BS169" s="48">
        <f t="shared" si="176"/>
        <v>2003.7737627651218</v>
      </c>
      <c r="BU169">
        <v>165086</v>
      </c>
      <c r="BV169">
        <v>533073</v>
      </c>
      <c r="BW169">
        <v>64088</v>
      </c>
      <c r="BX169" s="52">
        <v>1.0011000000000001</v>
      </c>
      <c r="BY169" s="48">
        <f t="shared" si="194"/>
        <v>64.017580661272589</v>
      </c>
      <c r="BZ169" s="48">
        <f t="shared" si="195"/>
        <v>164.90460493457195</v>
      </c>
      <c r="CA169" s="48">
        <f t="shared" si="196"/>
        <v>532.48726400958947</v>
      </c>
      <c r="CC169">
        <v>15949.11</v>
      </c>
      <c r="CD169">
        <v>849</v>
      </c>
      <c r="CE169">
        <v>246346</v>
      </c>
      <c r="CF169">
        <v>57.78</v>
      </c>
      <c r="CG169" s="52">
        <v>1.0551999999999999</v>
      </c>
      <c r="CH169" s="48">
        <f t="shared" si="224"/>
        <v>60.969455999999994</v>
      </c>
      <c r="CI169" s="48">
        <f t="shared" si="178"/>
        <v>17.725365671999999</v>
      </c>
      <c r="CJ169" s="48">
        <f t="shared" si="179"/>
        <v>259.94429919999999</v>
      </c>
      <c r="CL169">
        <v>29972.6</v>
      </c>
      <c r="CM169">
        <v>32618.9</v>
      </c>
      <c r="CN169">
        <v>52.27</v>
      </c>
      <c r="CP169" s="52">
        <v>5.7885</v>
      </c>
      <c r="CQ169" s="48">
        <f t="shared" ref="CQ169:CQ188" si="230">CN169/CP169</f>
        <v>9.0299732227692839</v>
      </c>
      <c r="CR169" s="48">
        <f t="shared" si="198"/>
        <v>39.294048627400002</v>
      </c>
      <c r="CS169" s="48">
        <f t="shared" si="199"/>
        <v>42.763345281100001</v>
      </c>
      <c r="CU169">
        <v>12287.53</v>
      </c>
      <c r="CV169">
        <v>98394.4</v>
      </c>
      <c r="CW169">
        <v>118.47</v>
      </c>
      <c r="CY169" s="52">
        <v>6.7477999999999998</v>
      </c>
      <c r="CZ169" s="48">
        <f t="shared" si="144"/>
        <v>17.556833338273215</v>
      </c>
      <c r="DA169" s="48">
        <f t="shared" si="200"/>
        <v>16.108939542470001</v>
      </c>
      <c r="DB169" s="48">
        <f t="shared" si="201"/>
        <v>128.99496000559998</v>
      </c>
      <c r="DD169">
        <v>31184.32</v>
      </c>
      <c r="DE169">
        <v>85098</v>
      </c>
      <c r="DF169">
        <f t="shared" ref="DF169:DG171" si="231">DF170*DD169/DD170</f>
        <v>13153.746131954771</v>
      </c>
      <c r="DG169">
        <f t="shared" si="231"/>
        <v>129569.37556258963</v>
      </c>
      <c r="DH169">
        <v>212.33</v>
      </c>
      <c r="DI169" s="52">
        <v>0.92100000000000004</v>
      </c>
      <c r="DJ169" s="48">
        <f t="shared" si="136"/>
        <v>230.54288816503799</v>
      </c>
      <c r="DK169" s="48">
        <f t="shared" si="137"/>
        <v>14.282026201905287</v>
      </c>
      <c r="DL169" s="48">
        <f t="shared" si="138"/>
        <v>140.68336108858807</v>
      </c>
      <c r="DN169">
        <v>54691.8</v>
      </c>
      <c r="DO169">
        <v>221764.85</v>
      </c>
      <c r="DP169">
        <v>410585.3</v>
      </c>
      <c r="DQ169">
        <v>647077.30000000005</v>
      </c>
      <c r="DR169">
        <f t="shared" si="173"/>
        <v>1279427.4500000002</v>
      </c>
      <c r="DV169" s="48">
        <f t="shared" si="221"/>
        <v>71.700895108200001</v>
      </c>
      <c r="DW169" s="48">
        <f t="shared" si="222"/>
        <v>1677.3281075225502</v>
      </c>
      <c r="DY169">
        <f t="shared" si="203"/>
        <v>20373.411951323935</v>
      </c>
      <c r="DZ169">
        <f t="shared" si="186"/>
        <v>13903.708783566646</v>
      </c>
      <c r="EA169" s="52">
        <f t="shared" si="223"/>
        <v>11107.503457591934</v>
      </c>
      <c r="EB169" s="77">
        <f t="shared" si="206"/>
        <v>21585.977951323934</v>
      </c>
      <c r="EC169">
        <f t="shared" si="187"/>
        <v>1.351327975718136</v>
      </c>
      <c r="EE169">
        <f t="shared" si="182"/>
        <v>7311.8321253061731</v>
      </c>
      <c r="EG169" s="87">
        <f t="shared" si="181"/>
        <v>11308.806603256344</v>
      </c>
      <c r="EH169" s="48">
        <f t="shared" si="204"/>
        <v>3328.3252560681217</v>
      </c>
      <c r="EI169" s="52">
        <f t="shared" si="188"/>
        <v>2414.2793794354661</v>
      </c>
      <c r="EJ169" s="1">
        <f t="shared" si="189"/>
        <v>14637.131859324465</v>
      </c>
      <c r="EK169" s="52">
        <f t="shared" si="190"/>
        <v>0.91631548083589265</v>
      </c>
      <c r="EL169">
        <f t="shared" si="191"/>
        <v>0.60064857938153404</v>
      </c>
      <c r="EN169">
        <v>15973.9</v>
      </c>
      <c r="EO169">
        <v>2038686.06</v>
      </c>
      <c r="EP169">
        <f t="shared" si="145"/>
        <v>2038.68606</v>
      </c>
      <c r="EQ169">
        <f t="shared" si="205"/>
        <v>15942.394843566646</v>
      </c>
    </row>
    <row r="170" spans="1:147" x14ac:dyDescent="0.25">
      <c r="A170" t="s">
        <v>458</v>
      </c>
      <c r="B170">
        <v>639.65</v>
      </c>
      <c r="C170">
        <v>4680.7740000000003</v>
      </c>
      <c r="D170">
        <v>422.25900000000001</v>
      </c>
      <c r="E170">
        <f t="shared" si="166"/>
        <v>0.22686611231390363</v>
      </c>
      <c r="F170" s="1">
        <f t="shared" si="167"/>
        <v>1061.9090000000001</v>
      </c>
      <c r="G170" s="1">
        <f t="shared" si="168"/>
        <v>4680.7740000000003</v>
      </c>
      <c r="H170">
        <f t="shared" si="209"/>
        <v>0.25029303529410662</v>
      </c>
      <c r="I170" s="52">
        <f t="shared" si="210"/>
        <v>0.64584456705490045</v>
      </c>
      <c r="J170">
        <v>1641.02</v>
      </c>
      <c r="K170">
        <v>8889.009</v>
      </c>
      <c r="L170">
        <v>57.78</v>
      </c>
      <c r="M170">
        <v>1506.9829999999999</v>
      </c>
      <c r="N170" s="52">
        <v>1055.3030000000001</v>
      </c>
      <c r="O170">
        <v>18.422999999999998</v>
      </c>
      <c r="P170" s="52">
        <v>1641.4849999999999</v>
      </c>
      <c r="Q170">
        <f t="shared" si="211"/>
        <v>1622.597</v>
      </c>
      <c r="R170">
        <f t="shared" si="212"/>
        <v>7247.5240000000003</v>
      </c>
      <c r="S170" s="1">
        <f t="shared" si="213"/>
        <v>4242.6629999999996</v>
      </c>
      <c r="T170" s="1">
        <f t="shared" si="169"/>
        <v>7247.5240000000003</v>
      </c>
      <c r="U170">
        <f t="shared" si="214"/>
        <v>0.26316147600468925</v>
      </c>
      <c r="V170" s="52">
        <f t="shared" si="215"/>
        <v>0.44954527692145468</v>
      </c>
      <c r="W170" s="1">
        <f t="shared" si="216"/>
        <v>3180.7539999999995</v>
      </c>
      <c r="X170" s="1">
        <f t="shared" si="217"/>
        <v>2566.75</v>
      </c>
      <c r="Y170">
        <f t="shared" si="218"/>
        <v>0.19729399140299839</v>
      </c>
      <c r="Z170">
        <f t="shared" si="219"/>
        <v>0.15920890217654246</v>
      </c>
      <c r="AA170" s="52">
        <f t="shared" si="192"/>
        <v>0.55341483885874632</v>
      </c>
      <c r="AB170">
        <v>1958.2729999999999</v>
      </c>
      <c r="AC170">
        <v>553.93899999999996</v>
      </c>
      <c r="AE170" t="e">
        <f>#REF!</f>
        <v>#REF!</v>
      </c>
      <c r="AF170" t="e">
        <f t="shared" si="229"/>
        <v>#REF!</v>
      </c>
      <c r="AG170">
        <f t="shared" si="225"/>
        <v>2.569138281209277E-2</v>
      </c>
      <c r="AH170">
        <f t="shared" si="226"/>
        <v>3.435941173186783E-2</v>
      </c>
      <c r="AI170">
        <f t="shared" si="227"/>
        <v>3.435941173186783E-2</v>
      </c>
      <c r="AJ170">
        <f t="shared" si="228"/>
        <v>1.3030311048928378</v>
      </c>
      <c r="AL170">
        <v>678056.8</v>
      </c>
      <c r="AM170">
        <v>6030121.6600000001</v>
      </c>
      <c r="AN170">
        <v>919.85</v>
      </c>
      <c r="AO170">
        <v>3387.8</v>
      </c>
      <c r="AP170" s="52">
        <v>1.282565</v>
      </c>
      <c r="AQ170" s="48">
        <f t="shared" si="118"/>
        <v>5524.8411222500008</v>
      </c>
      <c r="AR170" s="48">
        <f t="shared" si="142"/>
        <v>869.65191969199998</v>
      </c>
      <c r="AS170" s="48">
        <f t="shared" si="143"/>
        <v>7734.022986857899</v>
      </c>
      <c r="AU170">
        <v>1624818.24</v>
      </c>
      <c r="AV170">
        <v>7546990</v>
      </c>
      <c r="AW170">
        <v>1196118</v>
      </c>
      <c r="AX170" s="52">
        <v>80.180000000000007</v>
      </c>
      <c r="AY170" s="48">
        <f t="shared" si="170"/>
        <v>1491.790970316787</v>
      </c>
      <c r="AZ170" s="48">
        <f t="shared" si="171"/>
        <v>2026.4632576702418</v>
      </c>
      <c r="BA170" s="48">
        <f t="shared" si="172"/>
        <v>9412.5592417061598</v>
      </c>
      <c r="BC170" s="77">
        <v>1217.239</v>
      </c>
      <c r="BD170" s="46">
        <v>228262.79</v>
      </c>
      <c r="BE170" s="46">
        <v>5087.5</v>
      </c>
      <c r="BF170" s="48">
        <f t="shared" si="193"/>
        <v>3619.2549429989376</v>
      </c>
      <c r="BG170" s="52">
        <v>630.69000000000005</v>
      </c>
      <c r="BH170">
        <v>6972.43</v>
      </c>
      <c r="BI170">
        <v>1170324.83</v>
      </c>
      <c r="BJ170">
        <f>BH170/BI170</f>
        <v>5.9576878327019687E-3</v>
      </c>
      <c r="BL170">
        <v>71440</v>
      </c>
      <c r="BM170">
        <v>1322840</v>
      </c>
      <c r="BN170">
        <v>57243.33</v>
      </c>
      <c r="BO170">
        <v>230282</v>
      </c>
      <c r="BP170" s="52">
        <v>0.63190000000000002</v>
      </c>
      <c r="BQ170" s="48">
        <f t="shared" si="174"/>
        <v>455.01713878778287</v>
      </c>
      <c r="BR170" s="48">
        <f t="shared" si="175"/>
        <v>113.05586326950467</v>
      </c>
      <c r="BS170" s="48">
        <f t="shared" si="176"/>
        <v>2093.4325051432188</v>
      </c>
      <c r="BU170">
        <v>175158</v>
      </c>
      <c r="BV170">
        <v>546230</v>
      </c>
      <c r="BW170">
        <v>64710</v>
      </c>
      <c r="BX170" s="52">
        <v>1.0101</v>
      </c>
      <c r="BY170" s="48">
        <f t="shared" si="194"/>
        <v>64.06296406296407</v>
      </c>
      <c r="BZ170" s="48">
        <f t="shared" si="195"/>
        <v>173.4065934065934</v>
      </c>
      <c r="CA170" s="48">
        <f t="shared" si="196"/>
        <v>540.76824076824073</v>
      </c>
      <c r="CC170">
        <v>14485</v>
      </c>
      <c r="CD170">
        <v>888</v>
      </c>
      <c r="CE170">
        <v>257759</v>
      </c>
      <c r="CF170">
        <v>59.77</v>
      </c>
      <c r="CG170" s="52">
        <v>1.0109999999999999</v>
      </c>
      <c r="CH170" s="48">
        <f t="shared" si="224"/>
        <v>60.42747</v>
      </c>
      <c r="CI170" s="48">
        <f t="shared" si="178"/>
        <v>15.542102999999999</v>
      </c>
      <c r="CJ170" s="48">
        <f t="shared" si="179"/>
        <v>260.59434899999997</v>
      </c>
      <c r="CL170">
        <v>29816.799999999999</v>
      </c>
      <c r="CM170">
        <v>34287.9</v>
      </c>
      <c r="CN170">
        <v>52.15</v>
      </c>
      <c r="CP170" s="52">
        <v>5.8928000000000003</v>
      </c>
      <c r="CQ170" s="48">
        <f t="shared" si="230"/>
        <v>8.8497827857724669</v>
      </c>
      <c r="CR170" s="48">
        <f t="shared" si="198"/>
        <v>38.241984091999996</v>
      </c>
      <c r="CS170" s="48">
        <f t="shared" si="199"/>
        <v>43.976460463499997</v>
      </c>
      <c r="CU170">
        <v>11891.06</v>
      </c>
      <c r="CV170">
        <v>102100.6</v>
      </c>
      <c r="CW170">
        <v>119.48</v>
      </c>
      <c r="CY170" s="52">
        <v>6.9519000000000002</v>
      </c>
      <c r="CZ170" s="48">
        <f t="shared" si="144"/>
        <v>17.186668392813477</v>
      </c>
      <c r="DA170" s="48">
        <f t="shared" si="200"/>
        <v>15.2510573689</v>
      </c>
      <c r="DB170" s="48">
        <f t="shared" si="201"/>
        <v>130.95065603899999</v>
      </c>
      <c r="DD170">
        <v>30099.62</v>
      </c>
      <c r="DE170">
        <v>78573</v>
      </c>
      <c r="DF170">
        <f t="shared" si="231"/>
        <v>12696.212716785501</v>
      </c>
      <c r="DG170">
        <f t="shared" si="231"/>
        <v>119634.47491221128</v>
      </c>
      <c r="DH170">
        <v>273.92</v>
      </c>
      <c r="DI170" s="52">
        <v>0.93659999999999999</v>
      </c>
      <c r="DJ170" s="48">
        <f t="shared" si="136"/>
        <v>292.46209694640191</v>
      </c>
      <c r="DK170" s="48">
        <f t="shared" si="137"/>
        <v>13.555640312604636</v>
      </c>
      <c r="DL170" s="48">
        <f t="shared" si="138"/>
        <v>127.73272999381943</v>
      </c>
      <c r="DN170">
        <v>55392</v>
      </c>
      <c r="DO170">
        <v>229090.67</v>
      </c>
      <c r="DP170">
        <v>410185.7</v>
      </c>
      <c r="DQ170">
        <v>663695.19999999995</v>
      </c>
      <c r="DR170">
        <f t="shared" si="173"/>
        <v>1302971.5699999998</v>
      </c>
      <c r="DV170" s="48">
        <f t="shared" si="221"/>
        <v>71.04384048</v>
      </c>
      <c r="DW170" s="48">
        <f t="shared" si="222"/>
        <v>1671.1457316770498</v>
      </c>
      <c r="DY170">
        <f t="shared" si="203"/>
        <v>20344.037169971838</v>
      </c>
      <c r="DZ170">
        <f t="shared" si="186"/>
        <v>13978.500068294668</v>
      </c>
      <c r="EA170" s="52">
        <f t="shared" si="223"/>
        <v>11083.70497338321</v>
      </c>
      <c r="EB170" s="77">
        <f t="shared" si="206"/>
        <v>21561.276169971839</v>
      </c>
      <c r="EC170">
        <f t="shared" si="187"/>
        <v>1.3373905166247055</v>
      </c>
      <c r="EE170">
        <f t="shared" si="182"/>
        <v>7442.4344063619255</v>
      </c>
      <c r="EG170" s="87">
        <f t="shared" si="181"/>
        <v>11533.89315654146</v>
      </c>
      <c r="EH170" s="48">
        <f t="shared" si="204"/>
        <v>3265.1684188118443</v>
      </c>
      <c r="EI170" s="52">
        <f t="shared" si="188"/>
        <v>2399.5116578263401</v>
      </c>
      <c r="EJ170" s="1">
        <f t="shared" si="189"/>
        <v>14799.061575353306</v>
      </c>
      <c r="EK170" s="52">
        <f t="shared" si="190"/>
        <v>0.91794773415995046</v>
      </c>
      <c r="EL170">
        <f t="shared" si="191"/>
        <v>0.60441049661213742</v>
      </c>
      <c r="EN170">
        <v>16121.9</v>
      </c>
      <c r="EO170">
        <v>2075043.14</v>
      </c>
      <c r="EP170">
        <f t="shared" si="145"/>
        <v>2075.0431399999998</v>
      </c>
      <c r="EQ170">
        <f t="shared" si="205"/>
        <v>16053.543208294668</v>
      </c>
    </row>
    <row r="171" spans="1:147" x14ac:dyDescent="0.25">
      <c r="A171" t="s">
        <v>459</v>
      </c>
      <c r="B171">
        <v>691.62</v>
      </c>
      <c r="C171">
        <v>4793.665</v>
      </c>
      <c r="D171">
        <v>438.41500000000002</v>
      </c>
      <c r="E171">
        <f t="shared" si="166"/>
        <v>0.23573507952683387</v>
      </c>
      <c r="F171" s="1">
        <f t="shared" si="167"/>
        <v>1130.0350000000001</v>
      </c>
      <c r="G171" s="1">
        <f t="shared" si="168"/>
        <v>4793.665</v>
      </c>
      <c r="H171">
        <f t="shared" si="209"/>
        <v>0.26713411324622666</v>
      </c>
      <c r="I171" s="52">
        <f t="shared" si="210"/>
        <v>0.64277777174377249</v>
      </c>
      <c r="J171">
        <v>1658.26</v>
      </c>
      <c r="K171">
        <v>9103.018</v>
      </c>
      <c r="L171">
        <v>59.51</v>
      </c>
      <c r="M171">
        <v>1440.364</v>
      </c>
      <c r="N171" s="52">
        <v>1072.0820000000001</v>
      </c>
      <c r="O171">
        <v>0</v>
      </c>
      <c r="P171" s="52">
        <v>1645.2850000000001</v>
      </c>
      <c r="Q171">
        <f t="shared" si="211"/>
        <v>1658.26</v>
      </c>
      <c r="R171">
        <f t="shared" si="212"/>
        <v>7457.7330000000002</v>
      </c>
      <c r="S171" s="1">
        <f t="shared" si="213"/>
        <v>4230.2160000000003</v>
      </c>
      <c r="T171" s="1">
        <f t="shared" si="169"/>
        <v>7457.7330000000002</v>
      </c>
      <c r="U171">
        <f t="shared" si="214"/>
        <v>0.26067550329987249</v>
      </c>
      <c r="V171" s="52">
        <f t="shared" si="215"/>
        <v>0.45956242027619104</v>
      </c>
      <c r="W171" s="1">
        <f t="shared" si="216"/>
        <v>3100.1810000000005</v>
      </c>
      <c r="X171" s="1">
        <f t="shared" si="217"/>
        <v>2664.0680000000002</v>
      </c>
      <c r="Y171">
        <f t="shared" si="218"/>
        <v>0.19104018388084723</v>
      </c>
      <c r="Z171">
        <f t="shared" si="219"/>
        <v>0.16416591179388584</v>
      </c>
      <c r="AA171" s="52">
        <f t="shared" si="192"/>
        <v>0.53782912570223806</v>
      </c>
      <c r="AB171">
        <v>2114.694</v>
      </c>
      <c r="AC171">
        <v>613.46699999999998</v>
      </c>
      <c r="AE171" t="e">
        <f>#REF!</f>
        <v>#REF!</v>
      </c>
      <c r="AF171" t="e">
        <f t="shared" si="229"/>
        <v>#REF!</v>
      </c>
      <c r="AG171">
        <f t="shared" si="225"/>
        <v>2.7982555396390149E-2</v>
      </c>
      <c r="AH171">
        <f t="shared" si="226"/>
        <v>3.7803227774388555E-2</v>
      </c>
      <c r="AI171">
        <f t="shared" si="227"/>
        <v>3.7803227774388555E-2</v>
      </c>
      <c r="AJ171">
        <f t="shared" si="228"/>
        <v>1.313153725187288</v>
      </c>
      <c r="AL171">
        <v>648532.84</v>
      </c>
      <c r="AM171">
        <v>6141017.5800000001</v>
      </c>
      <c r="AN171">
        <v>923.56</v>
      </c>
      <c r="AO171">
        <v>3283.89</v>
      </c>
      <c r="AP171" s="52">
        <v>1.2514700000000001</v>
      </c>
      <c r="AQ171" s="48">
        <f t="shared" si="118"/>
        <v>5265.4974515000004</v>
      </c>
      <c r="AR171" s="48">
        <f t="shared" si="142"/>
        <v>811.61939327480002</v>
      </c>
      <c r="AS171" s="48">
        <f t="shared" si="143"/>
        <v>7685.2992708426009</v>
      </c>
      <c r="AU171">
        <v>1668106.43</v>
      </c>
      <c r="AV171">
        <v>7607936</v>
      </c>
      <c r="AW171">
        <v>1230966</v>
      </c>
      <c r="AX171" s="52">
        <v>78.599999999999994</v>
      </c>
      <c r="AY171" s="48">
        <f t="shared" si="170"/>
        <v>1566.114503816794</v>
      </c>
      <c r="AZ171" s="48">
        <f t="shared" si="171"/>
        <v>2122.2728117048346</v>
      </c>
      <c r="BA171" s="48">
        <f t="shared" si="172"/>
        <v>9679.3078880407138</v>
      </c>
      <c r="BC171" s="77">
        <v>1280.7329999999999</v>
      </c>
      <c r="BD171" s="46">
        <v>236909.69</v>
      </c>
      <c r="BE171" s="46">
        <v>5331.38</v>
      </c>
      <c r="BF171" s="48">
        <f t="shared" si="193"/>
        <v>3739.9903701949638</v>
      </c>
      <c r="BG171" s="52">
        <v>633.45000000000005</v>
      </c>
      <c r="BH171" t="s">
        <v>504</v>
      </c>
      <c r="BI171" t="s">
        <v>504</v>
      </c>
      <c r="BL171">
        <v>61384</v>
      </c>
      <c r="BM171">
        <v>1357044</v>
      </c>
      <c r="BN171">
        <v>57824.33</v>
      </c>
      <c r="BO171">
        <v>266460</v>
      </c>
      <c r="BP171" s="52">
        <v>0.63270000000000004</v>
      </c>
      <c r="BQ171" s="48">
        <f t="shared" si="174"/>
        <v>512.54042990358778</v>
      </c>
      <c r="BR171" s="48">
        <f t="shared" si="175"/>
        <v>97.019124387545432</v>
      </c>
      <c r="BS171" s="48">
        <f t="shared" si="176"/>
        <v>2144.845898530109</v>
      </c>
      <c r="BU171">
        <v>184881</v>
      </c>
      <c r="BV171">
        <v>543382</v>
      </c>
      <c r="BW171">
        <v>65332</v>
      </c>
      <c r="BX171" s="52">
        <v>0.99490000000000001</v>
      </c>
      <c r="BY171" s="48">
        <f t="shared" si="194"/>
        <v>65.666901196100113</v>
      </c>
      <c r="BZ171" s="48">
        <f t="shared" si="195"/>
        <v>185.82872650517641</v>
      </c>
      <c r="CA171" s="48">
        <f t="shared" si="196"/>
        <v>546.16745401547894</v>
      </c>
      <c r="CC171">
        <v>15407.45</v>
      </c>
      <c r="CD171">
        <v>886</v>
      </c>
      <c r="CE171">
        <v>271958</v>
      </c>
      <c r="CF171">
        <v>60.54</v>
      </c>
      <c r="CG171" s="52">
        <v>1.0385</v>
      </c>
      <c r="CH171" s="48">
        <f t="shared" si="224"/>
        <v>62.87079</v>
      </c>
      <c r="CI171" s="48">
        <f t="shared" si="178"/>
        <v>16.920747825000003</v>
      </c>
      <c r="CJ171" s="48">
        <f t="shared" si="179"/>
        <v>282.428383</v>
      </c>
      <c r="CL171">
        <v>30265.7</v>
      </c>
      <c r="CM171">
        <v>36238.5</v>
      </c>
      <c r="CN171">
        <v>52.13</v>
      </c>
      <c r="CP171" s="52">
        <v>5.9096000000000002</v>
      </c>
      <c r="CQ171" s="48">
        <f t="shared" si="230"/>
        <v>8.8212400162447544</v>
      </c>
      <c r="CR171" s="48">
        <f t="shared" si="198"/>
        <v>37.876615579000003</v>
      </c>
      <c r="CS171" s="48">
        <f t="shared" si="199"/>
        <v>45.351395595</v>
      </c>
      <c r="CU171">
        <v>13004.43</v>
      </c>
      <c r="CV171">
        <v>105487.5</v>
      </c>
      <c r="CW171">
        <v>128.79</v>
      </c>
      <c r="CY171" s="52">
        <v>6.7458999999999998</v>
      </c>
      <c r="CZ171" s="48">
        <f t="shared" si="144"/>
        <v>19.091596377058657</v>
      </c>
      <c r="DA171" s="48">
        <f t="shared" si="200"/>
        <v>16.274654012100001</v>
      </c>
      <c r="DB171" s="48">
        <f t="shared" si="201"/>
        <v>132.01444162500002</v>
      </c>
      <c r="DD171">
        <v>30529.9</v>
      </c>
      <c r="DE171">
        <v>80262</v>
      </c>
      <c r="DF171">
        <f t="shared" si="231"/>
        <v>12877.707579769769</v>
      </c>
      <c r="DG171">
        <f t="shared" si="231"/>
        <v>122206.12965527474</v>
      </c>
      <c r="DH171">
        <v>348.86</v>
      </c>
      <c r="DI171" s="52">
        <v>0.96189999999999998</v>
      </c>
      <c r="DJ171" s="48">
        <f t="shared" si="136"/>
        <v>362.6780330595696</v>
      </c>
      <c r="DK171" s="48">
        <f t="shared" si="137"/>
        <v>13.387782076899645</v>
      </c>
      <c r="DL171" s="48">
        <f t="shared" si="138"/>
        <v>127.0466053178862</v>
      </c>
      <c r="DN171">
        <v>53325</v>
      </c>
      <c r="DO171">
        <v>233340.51</v>
      </c>
      <c r="DP171">
        <v>409957.1</v>
      </c>
      <c r="DQ171">
        <v>654513</v>
      </c>
      <c r="DR171">
        <f t="shared" si="173"/>
        <v>1297810.6100000001</v>
      </c>
      <c r="DV171" s="48">
        <f t="shared" si="221"/>
        <v>66.734637750000005</v>
      </c>
      <c r="DW171" s="48">
        <f t="shared" si="222"/>
        <v>1624.1710440967001</v>
      </c>
      <c r="DY171">
        <f t="shared" si="203"/>
        <v>20642.46133696679</v>
      </c>
      <c r="DZ171">
        <f t="shared" si="186"/>
        <v>14276.920667683002</v>
      </c>
      <c r="EA171" s="52">
        <f t="shared" si="223"/>
        <v>11303.478932137414</v>
      </c>
      <c r="EB171" s="77">
        <f t="shared" si="206"/>
        <v>21923.19433696679</v>
      </c>
      <c r="EC171">
        <f t="shared" si="187"/>
        <v>1.3509569529616765</v>
      </c>
      <c r="EE171">
        <f t="shared" si="182"/>
        <v>7331.6489195887088</v>
      </c>
      <c r="EG171" s="87">
        <f t="shared" si="181"/>
        <v>11603.271316064318</v>
      </c>
      <c r="EH171" s="48">
        <f t="shared" si="204"/>
        <v>3301.1998553653566</v>
      </c>
      <c r="EI171" s="52">
        <f t="shared" si="188"/>
        <v>2488.7760481725563</v>
      </c>
      <c r="EJ171" s="1">
        <f t="shared" si="189"/>
        <v>14904.471171429675</v>
      </c>
      <c r="EK171" s="52">
        <f t="shared" si="190"/>
        <v>0.91844731428155679</v>
      </c>
      <c r="EL171">
        <f t="shared" si="191"/>
        <v>0.60016433702757588</v>
      </c>
      <c r="EN171">
        <v>16227.9</v>
      </c>
      <c r="EO171">
        <v>2189133.73</v>
      </c>
      <c r="EP171">
        <f t="shared" si="145"/>
        <v>2189.13373</v>
      </c>
      <c r="EQ171">
        <f t="shared" si="205"/>
        <v>16466.054397683001</v>
      </c>
    </row>
    <row r="172" spans="1:147" x14ac:dyDescent="0.25">
      <c r="A172" t="s">
        <v>460</v>
      </c>
      <c r="B172">
        <v>652.47</v>
      </c>
      <c r="C172">
        <v>4909.8280000000004</v>
      </c>
      <c r="D172">
        <v>454.22699999999998</v>
      </c>
      <c r="E172">
        <f t="shared" si="166"/>
        <v>0.22540443371947042</v>
      </c>
      <c r="F172" s="1">
        <f t="shared" si="167"/>
        <v>1106.6970000000001</v>
      </c>
      <c r="G172" s="1">
        <f t="shared" si="168"/>
        <v>4909.8280000000004</v>
      </c>
      <c r="H172">
        <f t="shared" si="209"/>
        <v>0.25863552157136405</v>
      </c>
      <c r="I172" s="52">
        <f t="shared" si="210"/>
        <v>0.63531269284065506</v>
      </c>
      <c r="J172">
        <v>1625.08</v>
      </c>
      <c r="K172">
        <v>9394.3520000000008</v>
      </c>
      <c r="L172">
        <v>64.77</v>
      </c>
      <c r="M172">
        <v>1491.0450000000001</v>
      </c>
      <c r="N172" s="52">
        <v>1098.088</v>
      </c>
      <c r="O172">
        <v>0</v>
      </c>
      <c r="P172" s="52">
        <v>1666.145</v>
      </c>
      <c r="Q172">
        <f t="shared" si="211"/>
        <v>1625.08</v>
      </c>
      <c r="R172">
        <f t="shared" si="212"/>
        <v>7728.2070000000003</v>
      </c>
      <c r="S172" s="1">
        <f t="shared" si="213"/>
        <v>4278.9830000000002</v>
      </c>
      <c r="T172" s="1">
        <f t="shared" si="169"/>
        <v>7728.2070000000003</v>
      </c>
      <c r="U172">
        <f t="shared" si="214"/>
        <v>0.26255778564547505</v>
      </c>
      <c r="V172" s="52">
        <f t="shared" si="215"/>
        <v>0.47420167757849463</v>
      </c>
      <c r="W172" s="1">
        <f t="shared" si="216"/>
        <v>3172.2860000000001</v>
      </c>
      <c r="X172" s="1">
        <f t="shared" si="217"/>
        <v>2818.3789999999999</v>
      </c>
      <c r="Y172">
        <f t="shared" si="218"/>
        <v>0.19465101581243521</v>
      </c>
      <c r="Z172">
        <f t="shared" si="219"/>
        <v>0.17293533284654514</v>
      </c>
      <c r="AA172" s="52">
        <f t="shared" si="192"/>
        <v>0.52953820652632055</v>
      </c>
      <c r="AB172">
        <v>2193.136</v>
      </c>
      <c r="AC172">
        <v>647.255</v>
      </c>
      <c r="AE172" t="e">
        <f>#REF!</f>
        <v>#REF!</v>
      </c>
      <c r="AF172" t="e">
        <f t="shared" si="229"/>
        <v>#REF!</v>
      </c>
      <c r="AG172">
        <f t="shared" si="225"/>
        <v>2.9160751459144166E-2</v>
      </c>
      <c r="AH172">
        <f t="shared" si="226"/>
        <v>3.9715474342375733E-2</v>
      </c>
      <c r="AI172">
        <f t="shared" si="227"/>
        <v>3.9715474342375733E-2</v>
      </c>
      <c r="AJ172">
        <f t="shared" si="228"/>
        <v>1.3222341447550374</v>
      </c>
      <c r="AL172">
        <v>653230.65</v>
      </c>
      <c r="AM172">
        <v>6186875.3700000001</v>
      </c>
      <c r="AN172">
        <v>922.73</v>
      </c>
      <c r="AO172">
        <v>3023.5</v>
      </c>
      <c r="AP172" s="52">
        <v>1.2973760000000001</v>
      </c>
      <c r="AQ172" s="48">
        <f t="shared" si="118"/>
        <v>5119.7440924800003</v>
      </c>
      <c r="AR172" s="48">
        <f t="shared" si="142"/>
        <v>847.48576777440007</v>
      </c>
      <c r="AS172" s="48">
        <f t="shared" si="143"/>
        <v>8026.7036200291204</v>
      </c>
      <c r="AU172">
        <v>1782848.92</v>
      </c>
      <c r="AV172">
        <v>7680538</v>
      </c>
      <c r="AW172">
        <v>1281877</v>
      </c>
      <c r="AX172" s="52">
        <v>81.11</v>
      </c>
      <c r="AY172" s="48">
        <f t="shared" si="170"/>
        <v>1580.4179509308346</v>
      </c>
      <c r="AZ172" s="48">
        <f t="shared" si="171"/>
        <v>2198.0630255208976</v>
      </c>
      <c r="BA172" s="48">
        <f t="shared" si="172"/>
        <v>9469.2861546048571</v>
      </c>
      <c r="BC172" s="77">
        <v>1314.633</v>
      </c>
      <c r="BD172" s="46">
        <v>246112.09</v>
      </c>
      <c r="BE172" s="46">
        <v>5350.8</v>
      </c>
      <c r="BF172" s="48">
        <f t="shared" si="193"/>
        <v>3906.6031206844555</v>
      </c>
      <c r="BG172" s="52">
        <v>629.99</v>
      </c>
      <c r="BH172">
        <v>18824.77</v>
      </c>
      <c r="BI172">
        <v>1230574.02</v>
      </c>
      <c r="BJ172">
        <f>BH172/BI172</f>
        <v>1.5297551950592944E-2</v>
      </c>
      <c r="BL172">
        <v>51124</v>
      </c>
      <c r="BM172">
        <v>1392454</v>
      </c>
      <c r="BN172">
        <v>58391.68</v>
      </c>
      <c r="BO172">
        <v>271149</v>
      </c>
      <c r="BP172" s="52">
        <v>0.62260000000000004</v>
      </c>
      <c r="BQ172" s="48">
        <f t="shared" si="174"/>
        <v>529.29759074847414</v>
      </c>
      <c r="BR172" s="48">
        <f t="shared" si="175"/>
        <v>82.113716672020558</v>
      </c>
      <c r="BS172" s="48">
        <f t="shared" si="176"/>
        <v>2236.5146161259236</v>
      </c>
      <c r="BU172">
        <v>181726</v>
      </c>
      <c r="BV172">
        <v>551254</v>
      </c>
      <c r="BW172">
        <v>65942</v>
      </c>
      <c r="BX172" s="52">
        <v>0.99139999999999995</v>
      </c>
      <c r="BY172" s="48">
        <f t="shared" si="194"/>
        <v>66.514020576961883</v>
      </c>
      <c r="BZ172" s="48">
        <f t="shared" si="195"/>
        <v>183.30240064555176</v>
      </c>
      <c r="CA172" s="48">
        <f t="shared" si="196"/>
        <v>556.03590881581601</v>
      </c>
      <c r="CC172">
        <v>20497.830000000002</v>
      </c>
      <c r="CD172">
        <v>672</v>
      </c>
      <c r="CE172">
        <v>274577</v>
      </c>
      <c r="CF172">
        <v>60.58</v>
      </c>
      <c r="CG172" s="52">
        <v>1.0389999999999999</v>
      </c>
      <c r="CH172" s="48">
        <f t="shared" si="224"/>
        <v>62.942619999999991</v>
      </c>
      <c r="CI172" s="48">
        <f t="shared" si="178"/>
        <v>21.99545337</v>
      </c>
      <c r="CJ172" s="48">
        <f t="shared" si="179"/>
        <v>285.28550299999995</v>
      </c>
      <c r="CL172">
        <v>29037.1</v>
      </c>
      <c r="CM172">
        <v>38820.800000000003</v>
      </c>
      <c r="CN172">
        <v>50.98</v>
      </c>
      <c r="CP172" s="52">
        <v>5.6779999999999999</v>
      </c>
      <c r="CQ172" s="48">
        <f t="shared" si="230"/>
        <v>8.9785135611130684</v>
      </c>
      <c r="CR172" s="48">
        <f t="shared" si="198"/>
        <v>37.672036649599995</v>
      </c>
      <c r="CS172" s="48">
        <f t="shared" si="199"/>
        <v>50.365174220800007</v>
      </c>
      <c r="CU172">
        <v>19018.240000000002</v>
      </c>
      <c r="CV172">
        <v>96378</v>
      </c>
      <c r="CW172">
        <v>123.82</v>
      </c>
      <c r="CY172" s="52">
        <v>6.6504000000000003</v>
      </c>
      <c r="CZ172" s="48">
        <f t="shared" si="144"/>
        <v>18.618428966678692</v>
      </c>
      <c r="DA172" s="48">
        <f t="shared" si="200"/>
        <v>24.673808138240005</v>
      </c>
      <c r="DB172" s="48">
        <f t="shared" si="201"/>
        <v>125.03850412800001</v>
      </c>
      <c r="DD172">
        <v>30834.05</v>
      </c>
      <c r="DE172">
        <v>80876</v>
      </c>
      <c r="DF172">
        <f>ET117</f>
        <v>13006</v>
      </c>
      <c r="DG172">
        <f>EU117</f>
        <v>123141</v>
      </c>
      <c r="DH172">
        <v>348.54</v>
      </c>
      <c r="DI172" s="52">
        <v>0.93120000000000003</v>
      </c>
      <c r="DJ172" s="48">
        <f t="shared" si="136"/>
        <v>374.29123711340208</v>
      </c>
      <c r="DK172" s="48">
        <f t="shared" si="137"/>
        <v>13.96692439862543</v>
      </c>
      <c r="DL172" s="48">
        <f t="shared" si="138"/>
        <v>132.23904639175257</v>
      </c>
      <c r="DN172">
        <v>57172.1</v>
      </c>
      <c r="DO172">
        <v>238637.52</v>
      </c>
      <c r="DP172">
        <v>417469.4</v>
      </c>
      <c r="DQ172">
        <v>667198.4</v>
      </c>
      <c r="DR172">
        <f t="shared" si="173"/>
        <v>1323305.32</v>
      </c>
      <c r="DV172" s="48">
        <f t="shared" si="221"/>
        <v>74.173710409599991</v>
      </c>
      <c r="DW172" s="48">
        <f t="shared" si="222"/>
        <v>1716.8245628403201</v>
      </c>
      <c r="DY172">
        <f t="shared" si="203"/>
        <v>20881.468527316269</v>
      </c>
      <c r="DZ172">
        <f t="shared" si="186"/>
        <v>14263.946745386917</v>
      </c>
      <c r="EA172" s="52">
        <f t="shared" si="223"/>
        <v>11186.110717445177</v>
      </c>
      <c r="EB172" s="77">
        <f t="shared" si="206"/>
        <v>22196.10152731627</v>
      </c>
      <c r="EC172">
        <f t="shared" si="187"/>
        <v>1.3619496190974132</v>
      </c>
      <c r="EE172">
        <f t="shared" si="182"/>
        <v>7212.8884346623126</v>
      </c>
      <c r="EG172" s="87">
        <f t="shared" si="181"/>
        <v>11667.407575061919</v>
      </c>
      <c r="EH172" s="48">
        <f t="shared" si="204"/>
        <v>3409.2731331693353</v>
      </c>
      <c r="EI172" s="52">
        <f t="shared" si="188"/>
        <v>2559.6483066180699</v>
      </c>
      <c r="EJ172" s="1">
        <f t="shared" si="189"/>
        <v>15076.680708231255</v>
      </c>
      <c r="EK172" s="52">
        <f t="shared" si="190"/>
        <v>0.92510297461734492</v>
      </c>
      <c r="EL172">
        <f t="shared" si="191"/>
        <v>0.59704197533319392</v>
      </c>
      <c r="EN172">
        <v>16297.3</v>
      </c>
      <c r="EO172">
        <v>2264521.06</v>
      </c>
      <c r="EP172">
        <f t="shared" si="145"/>
        <v>2264.52106</v>
      </c>
      <c r="EQ172">
        <f t="shared" si="205"/>
        <v>16528.467805386917</v>
      </c>
    </row>
    <row r="173" spans="1:147" x14ac:dyDescent="0.25">
      <c r="A173" t="s">
        <v>461</v>
      </c>
      <c r="B173">
        <v>704.4</v>
      </c>
      <c r="C173">
        <v>5001.076</v>
      </c>
      <c r="D173">
        <v>459.18400000000003</v>
      </c>
      <c r="E173">
        <f t="shared" si="166"/>
        <v>0.23266673011967826</v>
      </c>
      <c r="F173" s="1">
        <f t="shared" si="167"/>
        <v>1163.5840000000001</v>
      </c>
      <c r="G173" s="1">
        <f t="shared" si="168"/>
        <v>5001.076</v>
      </c>
      <c r="H173">
        <f t="shared" si="209"/>
        <v>0.24997679798434638</v>
      </c>
      <c r="I173" s="52">
        <f t="shared" si="210"/>
        <v>0.64266222862518763</v>
      </c>
      <c r="J173">
        <v>1686.07</v>
      </c>
      <c r="K173">
        <v>9577.8590000000004</v>
      </c>
      <c r="L173">
        <v>61.05</v>
      </c>
      <c r="M173">
        <v>1790.3520000000001</v>
      </c>
      <c r="N173" s="52">
        <v>1117.296</v>
      </c>
      <c r="O173">
        <v>0</v>
      </c>
      <c r="P173" s="52">
        <v>1796.048</v>
      </c>
      <c r="Q173">
        <f t="shared" si="211"/>
        <v>1686.07</v>
      </c>
      <c r="R173">
        <f t="shared" si="212"/>
        <v>7781.8110000000006</v>
      </c>
      <c r="S173" s="1">
        <f t="shared" si="213"/>
        <v>4654.768</v>
      </c>
      <c r="T173" s="1">
        <f t="shared" si="169"/>
        <v>7781.8110000000006</v>
      </c>
      <c r="U173">
        <f t="shared" si="214"/>
        <v>0.28252837563883121</v>
      </c>
      <c r="V173" s="52">
        <f t="shared" si="215"/>
        <v>0.47232910885319929</v>
      </c>
      <c r="W173" s="1">
        <f t="shared" si="216"/>
        <v>3491.1840000000002</v>
      </c>
      <c r="X173" s="1">
        <f t="shared" si="217"/>
        <v>2780.7350000000006</v>
      </c>
      <c r="Y173">
        <f t="shared" si="218"/>
        <v>0.21190283695691758</v>
      </c>
      <c r="Z173">
        <f t="shared" si="219"/>
        <v>0.16878103111305343</v>
      </c>
      <c r="AA173" s="52">
        <f t="shared" si="192"/>
        <v>0.55663729075582769</v>
      </c>
      <c r="AB173">
        <v>2209.922</v>
      </c>
      <c r="AC173">
        <v>645.80799999999999</v>
      </c>
      <c r="AE173" t="e">
        <f>#REF!</f>
        <v>#REF!</v>
      </c>
      <c r="AF173" t="e">
        <f t="shared" si="229"/>
        <v>#REF!</v>
      </c>
      <c r="AG173">
        <f t="shared" si="225"/>
        <v>3.0140269351194741E-2</v>
      </c>
      <c r="AH173">
        <f t="shared" si="226"/>
        <v>3.9198319919394972E-2</v>
      </c>
      <c r="AI173">
        <f t="shared" si="227"/>
        <v>3.9198319919394972E-2</v>
      </c>
      <c r="AJ173">
        <f t="shared" si="228"/>
        <v>1.2613315281272741</v>
      </c>
      <c r="AL173">
        <v>649877.17000000004</v>
      </c>
      <c r="AM173">
        <v>6304307.6100000003</v>
      </c>
      <c r="AN173">
        <v>930.83</v>
      </c>
      <c r="AO173">
        <v>2527.7399999999998</v>
      </c>
      <c r="AP173" s="52">
        <v>1.320357</v>
      </c>
      <c r="AQ173" s="48">
        <f t="shared" si="118"/>
        <v>4566.5471094899995</v>
      </c>
      <c r="AR173" s="48">
        <f t="shared" si="142"/>
        <v>858.06987054969011</v>
      </c>
      <c r="AS173" s="48">
        <f t="shared" si="143"/>
        <v>8323.936683016771</v>
      </c>
      <c r="AU173">
        <v>1655656.27</v>
      </c>
      <c r="AV173">
        <v>7747612</v>
      </c>
      <c r="AW173">
        <v>1319922</v>
      </c>
      <c r="AX173" s="52">
        <v>92.37</v>
      </c>
      <c r="AY173" s="48">
        <f t="shared" si="170"/>
        <v>1428.9509581032803</v>
      </c>
      <c r="AZ173" s="48">
        <f t="shared" si="171"/>
        <v>1792.4177438562303</v>
      </c>
      <c r="BA173" s="48">
        <f t="shared" si="172"/>
        <v>8387.5847136516186</v>
      </c>
      <c r="BC173" s="77">
        <v>1345.586</v>
      </c>
      <c r="BD173" s="46">
        <v>251357.61</v>
      </c>
      <c r="BE173" s="46">
        <v>5503.44</v>
      </c>
      <c r="BF173" s="48">
        <f t="shared" si="193"/>
        <v>4003.0196521849916</v>
      </c>
      <c r="BG173" s="52">
        <v>627.91999999999996</v>
      </c>
      <c r="BH173" t="s">
        <v>504</v>
      </c>
      <c r="BI173" t="s">
        <v>504</v>
      </c>
      <c r="BL173">
        <v>56400</v>
      </c>
      <c r="BM173">
        <v>1428597</v>
      </c>
      <c r="BN173">
        <v>59931.83</v>
      </c>
      <c r="BO173">
        <v>278830</v>
      </c>
      <c r="BP173" s="52">
        <v>0.64539999999999997</v>
      </c>
      <c r="BQ173" s="48">
        <f t="shared" si="174"/>
        <v>524.88662844747444</v>
      </c>
      <c r="BR173" s="48">
        <f t="shared" si="175"/>
        <v>87.387666563371553</v>
      </c>
      <c r="BS173" s="48">
        <f t="shared" si="176"/>
        <v>2213.5063526495196</v>
      </c>
      <c r="BU173">
        <v>182334</v>
      </c>
      <c r="BV173">
        <v>542948</v>
      </c>
      <c r="BW173">
        <v>66574</v>
      </c>
      <c r="BX173" s="52">
        <v>1.0085999999999999</v>
      </c>
      <c r="BY173" s="48">
        <f t="shared" si="194"/>
        <v>66.006345429307956</v>
      </c>
      <c r="BZ173" s="48">
        <f t="shared" si="195"/>
        <v>180.77929803688284</v>
      </c>
      <c r="CA173" s="48">
        <f t="shared" si="196"/>
        <v>538.31846123339278</v>
      </c>
      <c r="CC173">
        <v>17158.09</v>
      </c>
      <c r="CD173">
        <v>597</v>
      </c>
      <c r="CE173">
        <v>284333</v>
      </c>
      <c r="CF173">
        <v>61.96</v>
      </c>
      <c r="CG173" s="52">
        <v>1.0385</v>
      </c>
      <c r="CH173" s="48">
        <f t="shared" si="224"/>
        <v>64.345460000000003</v>
      </c>
      <c r="CI173" s="48">
        <f t="shared" si="178"/>
        <v>18.438660965</v>
      </c>
      <c r="CJ173" s="48">
        <f t="shared" si="179"/>
        <v>295.27982049999997</v>
      </c>
      <c r="CL173">
        <v>27568.6</v>
      </c>
      <c r="CM173">
        <v>40194.6</v>
      </c>
      <c r="CN173">
        <v>50.74</v>
      </c>
      <c r="CP173" s="52">
        <v>5.6275000000000004</v>
      </c>
      <c r="CQ173" s="48">
        <f t="shared" si="230"/>
        <v>9.0164371390493105</v>
      </c>
      <c r="CR173" s="48">
        <f t="shared" si="198"/>
        <v>36.400393990200001</v>
      </c>
      <c r="CS173" s="48">
        <f t="shared" si="199"/>
        <v>53.071221472200001</v>
      </c>
      <c r="CU173">
        <v>23149.72</v>
      </c>
      <c r="CV173">
        <v>110201.3</v>
      </c>
      <c r="CW173">
        <v>122.91</v>
      </c>
      <c r="CY173" s="52">
        <v>6.4379</v>
      </c>
      <c r="CZ173" s="48">
        <f t="shared" si="144"/>
        <v>19.091629257987854</v>
      </c>
      <c r="DA173" s="48">
        <f t="shared" si="200"/>
        <v>30.565894850039999</v>
      </c>
      <c r="DB173" s="48">
        <f t="shared" si="201"/>
        <v>145.5050578641</v>
      </c>
      <c r="DD173">
        <v>30703.42</v>
      </c>
      <c r="DE173">
        <v>76406</v>
      </c>
      <c r="DF173">
        <f t="shared" ref="DF173:DG175" si="232">DF174*DD173/DD174</f>
        <v>12262.563487195041</v>
      </c>
      <c r="DG173">
        <f t="shared" si="232"/>
        <v>115296.26386686807</v>
      </c>
      <c r="DH173">
        <v>341.05</v>
      </c>
      <c r="DI173" s="52">
        <v>0.93010000000000004</v>
      </c>
      <c r="DJ173" s="48">
        <f t="shared" si="136"/>
        <v>366.68100204279108</v>
      </c>
      <c r="DK173" s="48">
        <f t="shared" si="137"/>
        <v>13.184134487899193</v>
      </c>
      <c r="DL173" s="48">
        <f t="shared" si="138"/>
        <v>123.96114812049034</v>
      </c>
      <c r="DN173">
        <v>56911</v>
      </c>
      <c r="DO173">
        <v>243797.18</v>
      </c>
      <c r="DP173">
        <v>416585.8</v>
      </c>
      <c r="DQ173">
        <v>666922</v>
      </c>
      <c r="DR173">
        <f t="shared" si="173"/>
        <v>1327304.98</v>
      </c>
      <c r="DV173" s="48">
        <f t="shared" si="221"/>
        <v>75.142837227000001</v>
      </c>
      <c r="DW173" s="48">
        <f t="shared" si="222"/>
        <v>1752.5164214778601</v>
      </c>
      <c r="DY173">
        <f t="shared" si="203"/>
        <v>20081.16345850809</v>
      </c>
      <c r="DZ173">
        <f t="shared" si="186"/>
        <v>13187.205769512391</v>
      </c>
      <c r="EA173" s="52">
        <f t="shared" si="223"/>
        <v>10140.101135129478</v>
      </c>
      <c r="EB173" s="77">
        <f t="shared" si="206"/>
        <v>21426.749458508093</v>
      </c>
      <c r="EC173">
        <f t="shared" si="187"/>
        <v>1.3005298480466689</v>
      </c>
      <c r="EE173">
        <f t="shared" si="182"/>
        <v>6501.5473122044277</v>
      </c>
      <c r="EG173" s="87">
        <f t="shared" si="181"/>
        <v>11048.545222094883</v>
      </c>
      <c r="EH173" s="48">
        <f t="shared" si="204"/>
        <v>3017.243663299314</v>
      </c>
      <c r="EI173" s="52">
        <f t="shared" si="188"/>
        <v>2154.1662066484851</v>
      </c>
      <c r="EJ173" s="1">
        <f t="shared" si="189"/>
        <v>14065.788885394197</v>
      </c>
      <c r="EK173" s="52">
        <f t="shared" si="190"/>
        <v>0.85374490970745442</v>
      </c>
      <c r="EL173">
        <f t="shared" si="191"/>
        <v>0.57626280714258693</v>
      </c>
      <c r="EN173">
        <v>16475.400000000001</v>
      </c>
      <c r="EO173">
        <v>2170460.35</v>
      </c>
      <c r="EP173">
        <f t="shared" si="145"/>
        <v>2170.4603500000003</v>
      </c>
      <c r="EQ173">
        <f t="shared" si="205"/>
        <v>15357.666119512392</v>
      </c>
    </row>
    <row r="174" spans="1:147" x14ac:dyDescent="0.25">
      <c r="A174" t="s">
        <v>462</v>
      </c>
      <c r="B174">
        <v>684.88</v>
      </c>
      <c r="C174">
        <v>4919.6499999999996</v>
      </c>
      <c r="D174">
        <v>468.67</v>
      </c>
      <c r="E174">
        <f t="shared" si="166"/>
        <v>0.23447806246379316</v>
      </c>
      <c r="F174" s="1">
        <f t="shared" si="167"/>
        <v>1153.55</v>
      </c>
      <c r="G174" s="1">
        <f t="shared" si="168"/>
        <v>4919.6499999999996</v>
      </c>
      <c r="H174">
        <f t="shared" si="209"/>
        <v>0.23873399273626136</v>
      </c>
      <c r="I174" s="52">
        <f t="shared" si="210"/>
        <v>0.62608467023161563</v>
      </c>
      <c r="J174">
        <v>1623.49</v>
      </c>
      <c r="K174">
        <v>9794.3950000000004</v>
      </c>
      <c r="L174">
        <v>61.62</v>
      </c>
      <c r="M174">
        <v>2013.2639999999999</v>
      </c>
      <c r="N174" s="52">
        <v>1133.5730000000001</v>
      </c>
      <c r="O174">
        <v>0</v>
      </c>
      <c r="P174" s="52">
        <v>1936.5920000000001</v>
      </c>
      <c r="Q174">
        <f t="shared" si="211"/>
        <v>1623.49</v>
      </c>
      <c r="R174">
        <f t="shared" si="212"/>
        <v>7857.8029999999999</v>
      </c>
      <c r="S174" s="1">
        <f t="shared" si="213"/>
        <v>4831.9470000000001</v>
      </c>
      <c r="T174" s="1">
        <f t="shared" si="169"/>
        <v>7857.8029999999999</v>
      </c>
      <c r="U174">
        <f t="shared" si="214"/>
        <v>0.29211233631977945</v>
      </c>
      <c r="V174" s="52">
        <f t="shared" si="215"/>
        <v>0.475038569891303</v>
      </c>
      <c r="W174" s="1">
        <f t="shared" si="216"/>
        <v>3678.3969999999999</v>
      </c>
      <c r="X174" s="1">
        <f t="shared" si="217"/>
        <v>2938.1530000000002</v>
      </c>
      <c r="Y174">
        <f t="shared" si="218"/>
        <v>0.22237519194264085</v>
      </c>
      <c r="Z174">
        <f t="shared" si="219"/>
        <v>0.17762420351360828</v>
      </c>
      <c r="AA174" s="52">
        <f t="shared" si="192"/>
        <v>0.55593882007995099</v>
      </c>
      <c r="AB174">
        <v>2143.2959999999998</v>
      </c>
      <c r="AC174">
        <v>572.43499999999995</v>
      </c>
      <c r="AE174" t="e">
        <f>#REF!</f>
        <v>#REF!</v>
      </c>
      <c r="AF174" t="e">
        <f t="shared" si="229"/>
        <v>#REF!</v>
      </c>
      <c r="AG174">
        <f t="shared" si="225"/>
        <v>2.7280687640936899E-2</v>
      </c>
      <c r="AH174">
        <f t="shared" si="226"/>
        <v>3.4606200200708516E-2</v>
      </c>
      <c r="AI174">
        <f t="shared" si="227"/>
        <v>3.4606200200708516E-2</v>
      </c>
      <c r="AJ174">
        <f t="shared" si="228"/>
        <v>1.2339175502336128</v>
      </c>
      <c r="AL174">
        <v>644099.91</v>
      </c>
      <c r="AM174">
        <v>6391676.4400000004</v>
      </c>
      <c r="AN174">
        <v>937.74</v>
      </c>
      <c r="AO174">
        <v>2345.1</v>
      </c>
      <c r="AP174" s="52">
        <v>1.3065599999999999</v>
      </c>
      <c r="AQ174" s="48">
        <f t="shared" si="118"/>
        <v>4289.2274304000002</v>
      </c>
      <c r="AR174" s="48">
        <f t="shared" si="142"/>
        <v>841.5551784096001</v>
      </c>
      <c r="AS174" s="48">
        <f t="shared" si="143"/>
        <v>8351.1087694464004</v>
      </c>
      <c r="AU174">
        <v>1650012.19</v>
      </c>
      <c r="AV174">
        <v>7842993</v>
      </c>
      <c r="AW174">
        <v>1557587</v>
      </c>
      <c r="AX174" s="52">
        <v>98.7</v>
      </c>
      <c r="AY174" s="48">
        <f t="shared" si="170"/>
        <v>1578.1023302938197</v>
      </c>
      <c r="AZ174" s="48">
        <f t="shared" si="171"/>
        <v>1671.7448733535966</v>
      </c>
      <c r="BA174" s="48">
        <f t="shared" si="172"/>
        <v>7946.2948328267476</v>
      </c>
      <c r="BC174" s="77">
        <v>1428.5229999999999</v>
      </c>
      <c r="BD174" s="46">
        <v>257626.97</v>
      </c>
      <c r="BE174" s="46">
        <v>5572.48</v>
      </c>
      <c r="BF174" s="48">
        <f t="shared" si="193"/>
        <v>4151.7246547306331</v>
      </c>
      <c r="BG174" s="52">
        <v>620.53</v>
      </c>
      <c r="BH174">
        <v>8643.7000000000007</v>
      </c>
      <c r="BI174">
        <v>1317743.06</v>
      </c>
      <c r="BJ174">
        <f>BH174/BI174</f>
        <v>6.5594729825403141E-3</v>
      </c>
      <c r="BL174">
        <v>48836</v>
      </c>
      <c r="BM174">
        <v>1395010</v>
      </c>
      <c r="BN174">
        <v>59944.26</v>
      </c>
      <c r="BO174">
        <v>290518</v>
      </c>
      <c r="BP174" s="52">
        <v>0.65110000000000001</v>
      </c>
      <c r="BQ174" s="48">
        <f t="shared" si="174"/>
        <v>538.26180310244206</v>
      </c>
      <c r="BR174" s="48">
        <f t="shared" si="175"/>
        <v>75.00537551835356</v>
      </c>
      <c r="BS174" s="48">
        <f t="shared" si="176"/>
        <v>2142.543388112425</v>
      </c>
      <c r="BU174">
        <v>194707</v>
      </c>
      <c r="BV174">
        <v>528883</v>
      </c>
      <c r="BW174">
        <v>67646</v>
      </c>
      <c r="BX174" s="52">
        <v>1.0235000000000001</v>
      </c>
      <c r="BY174" s="48">
        <f t="shared" si="194"/>
        <v>66.092818759159741</v>
      </c>
      <c r="BZ174" s="48">
        <f t="shared" si="195"/>
        <v>190.23644357596481</v>
      </c>
      <c r="CA174" s="48">
        <f t="shared" si="196"/>
        <v>516.73961895456762</v>
      </c>
      <c r="CC174">
        <v>6931.39</v>
      </c>
      <c r="CD174">
        <v>696</v>
      </c>
      <c r="CE174">
        <v>284244</v>
      </c>
      <c r="CF174">
        <v>63.12</v>
      </c>
      <c r="CG174" s="52">
        <v>0.99129999999999996</v>
      </c>
      <c r="CH174" s="48">
        <f t="shared" si="224"/>
        <v>62.570855999999992</v>
      </c>
      <c r="CI174" s="48">
        <f t="shared" si="178"/>
        <v>7.5610317069999997</v>
      </c>
      <c r="CJ174" s="48">
        <f t="shared" si="179"/>
        <v>281.77107719999998</v>
      </c>
      <c r="CL174">
        <v>23825.599999999999</v>
      </c>
      <c r="CM174">
        <v>33699.800000000003</v>
      </c>
      <c r="CN174">
        <v>50.27</v>
      </c>
      <c r="CP174" s="52">
        <v>5.8281999999999998</v>
      </c>
      <c r="CQ174" s="48">
        <f t="shared" si="230"/>
        <v>8.6253045537215609</v>
      </c>
      <c r="CR174" s="48">
        <f t="shared" si="198"/>
        <v>31.129575935999998</v>
      </c>
      <c r="CS174" s="48">
        <f t="shared" si="199"/>
        <v>44.030810688000003</v>
      </c>
      <c r="CU174">
        <v>15715.25</v>
      </c>
      <c r="CV174">
        <v>112750.5</v>
      </c>
      <c r="CW174">
        <v>106.9</v>
      </c>
      <c r="CY174" s="52">
        <v>6.5571000000000002</v>
      </c>
      <c r="CZ174" s="48">
        <f t="shared" si="144"/>
        <v>16.302938799164266</v>
      </c>
      <c r="DA174" s="48">
        <f t="shared" si="200"/>
        <v>20.532917040000001</v>
      </c>
      <c r="DB174" s="48">
        <f t="shared" si="201"/>
        <v>147.31529327999999</v>
      </c>
      <c r="DD174">
        <v>30197.63</v>
      </c>
      <c r="DE174">
        <v>77952</v>
      </c>
      <c r="DF174">
        <f t="shared" si="232"/>
        <v>12060.557261628366</v>
      </c>
      <c r="DG174">
        <f t="shared" si="232"/>
        <v>117629.16997290919</v>
      </c>
      <c r="DH174">
        <v>342.77</v>
      </c>
      <c r="DI174" s="52">
        <v>0.94230000000000003</v>
      </c>
      <c r="DJ174" s="48">
        <f t="shared" si="136"/>
        <v>363.75888782765571</v>
      </c>
      <c r="DK174" s="48">
        <f t="shared" si="137"/>
        <v>12.799063208774664</v>
      </c>
      <c r="DL174" s="48">
        <f t="shared" si="138"/>
        <v>124.83197492614794</v>
      </c>
      <c r="DN174">
        <v>57919</v>
      </c>
      <c r="DO174">
        <v>240057.07</v>
      </c>
      <c r="DP174">
        <v>415548</v>
      </c>
      <c r="DQ174">
        <v>679493.8</v>
      </c>
      <c r="DR174">
        <f t="shared" si="173"/>
        <v>1335098.8700000001</v>
      </c>
      <c r="DV174" s="48">
        <f t="shared" si="221"/>
        <v>75.674648640000001</v>
      </c>
      <c r="DW174" s="48">
        <f t="shared" si="222"/>
        <v>1744.3867795872002</v>
      </c>
      <c r="DY174">
        <f t="shared" si="203"/>
        <v>19554.63576543429</v>
      </c>
      <c r="DZ174">
        <f t="shared" si="186"/>
        <v>12631.73569668094</v>
      </c>
      <c r="EA174" s="52">
        <f t="shared" si="223"/>
        <v>9690.6816124139477</v>
      </c>
      <c r="EB174" s="77">
        <f t="shared" si="206"/>
        <v>20983.158765434287</v>
      </c>
      <c r="EC174">
        <f t="shared" si="187"/>
        <v>1.2685237504343214</v>
      </c>
      <c r="EE174">
        <f t="shared" si="182"/>
        <v>6368.3776278343566</v>
      </c>
      <c r="EG174" s="87">
        <f t="shared" si="181"/>
        <v>11074.667024466597</v>
      </c>
      <c r="EH174" s="48">
        <f t="shared" si="204"/>
        <v>2850.5644587492898</v>
      </c>
      <c r="EI174" s="52">
        <f t="shared" si="188"/>
        <v>2020.2223727949149</v>
      </c>
      <c r="EJ174" s="1">
        <f t="shared" si="189"/>
        <v>13925.231483215886</v>
      </c>
      <c r="EK174" s="52">
        <f t="shared" si="190"/>
        <v>0.84184116720567093</v>
      </c>
      <c r="EL174">
        <f t="shared" si="191"/>
        <v>0.58212920536006096</v>
      </c>
      <c r="EN174">
        <v>16541.400000000001</v>
      </c>
      <c r="EO174">
        <v>2121688.21</v>
      </c>
      <c r="EP174">
        <f t="shared" si="145"/>
        <v>2121.6882099999998</v>
      </c>
      <c r="EQ174">
        <f t="shared" si="205"/>
        <v>14753.42390668094</v>
      </c>
    </row>
    <row r="175" spans="1:147" x14ac:dyDescent="0.25">
      <c r="A175" t="s">
        <v>463</v>
      </c>
      <c r="B175">
        <v>664.99</v>
      </c>
      <c r="C175">
        <v>5007.7889999999998</v>
      </c>
      <c r="D175">
        <v>481.334</v>
      </c>
      <c r="E175">
        <f t="shared" si="166"/>
        <v>0.22890820679545407</v>
      </c>
      <c r="F175" s="1">
        <f t="shared" si="167"/>
        <v>1146.3240000000001</v>
      </c>
      <c r="G175" s="1">
        <f t="shared" si="168"/>
        <v>5007.7889999999998</v>
      </c>
      <c r="H175">
        <f t="shared" si="209"/>
        <v>0.22827390861747329</v>
      </c>
      <c r="I175" s="52">
        <f t="shared" si="210"/>
        <v>0.62930089616323892</v>
      </c>
      <c r="J175">
        <v>1578.84</v>
      </c>
      <c r="K175">
        <v>10029.985000000001</v>
      </c>
      <c r="L175">
        <v>65.59</v>
      </c>
      <c r="M175">
        <v>2232.4050000000002</v>
      </c>
      <c r="N175" s="52">
        <v>1144.8689999999999</v>
      </c>
      <c r="O175">
        <v>0</v>
      </c>
      <c r="P175" s="52">
        <v>2072.2829999999999</v>
      </c>
      <c r="Q175">
        <f t="shared" si="211"/>
        <v>1578.84</v>
      </c>
      <c r="R175">
        <f t="shared" si="212"/>
        <v>7957.7020000000011</v>
      </c>
      <c r="S175" s="1">
        <f t="shared" si="213"/>
        <v>5021.7039999999997</v>
      </c>
      <c r="T175" s="1">
        <f t="shared" si="169"/>
        <v>7957.7020000000011</v>
      </c>
      <c r="U175">
        <f t="shared" si="214"/>
        <v>0.29981575349417589</v>
      </c>
      <c r="V175" s="52">
        <f t="shared" si="215"/>
        <v>0.47510654176592465</v>
      </c>
      <c r="W175" s="1">
        <f t="shared" si="216"/>
        <v>3875.3799999999997</v>
      </c>
      <c r="X175" s="1">
        <f t="shared" si="217"/>
        <v>2949.9130000000014</v>
      </c>
      <c r="Y175">
        <f t="shared" si="218"/>
        <v>0.23137563957896748</v>
      </c>
      <c r="Z175">
        <f t="shared" si="219"/>
        <v>0.17612156925961095</v>
      </c>
      <c r="AA175" s="52">
        <f t="shared" si="192"/>
        <v>0.56779686967284759</v>
      </c>
      <c r="AB175">
        <v>2224.1080000000002</v>
      </c>
      <c r="AC175">
        <v>584.70699999999999</v>
      </c>
      <c r="AE175" t="e">
        <f>#REF!</f>
        <v>#REF!</v>
      </c>
      <c r="AF175" t="e">
        <f t="shared" si="229"/>
        <v>#REF!</v>
      </c>
      <c r="AG175">
        <f t="shared" si="225"/>
        <v>2.7368285630514726E-2</v>
      </c>
      <c r="AH175">
        <f t="shared" si="226"/>
        <v>3.4909339494784856E-2</v>
      </c>
      <c r="AI175">
        <f t="shared" si="227"/>
        <v>3.4909339494784856E-2</v>
      </c>
      <c r="AJ175">
        <f t="shared" si="228"/>
        <v>1.2406305304875025</v>
      </c>
      <c r="AL175">
        <v>637849.25</v>
      </c>
      <c r="AM175">
        <v>6444080.1500000004</v>
      </c>
      <c r="AN175">
        <v>949.97</v>
      </c>
      <c r="AO175">
        <v>2227.71</v>
      </c>
      <c r="AP175" s="52">
        <v>1.324584</v>
      </c>
      <c r="AQ175" s="48">
        <f t="shared" si="118"/>
        <v>4209.1040851200005</v>
      </c>
      <c r="AR175" s="48">
        <f t="shared" si="142"/>
        <v>844.88491096200005</v>
      </c>
      <c r="AS175" s="48">
        <f t="shared" si="143"/>
        <v>8535.7254614075991</v>
      </c>
      <c r="AU175">
        <v>1602580.87</v>
      </c>
      <c r="AV175">
        <v>7943927</v>
      </c>
      <c r="AW175">
        <v>1748446</v>
      </c>
      <c r="AX175" s="52">
        <v>98.97</v>
      </c>
      <c r="AY175" s="48">
        <f t="shared" si="170"/>
        <v>1766.6424168940084</v>
      </c>
      <c r="AZ175" s="48">
        <f t="shared" si="171"/>
        <v>1619.2592401737902</v>
      </c>
      <c r="BA175" s="48">
        <f t="shared" si="172"/>
        <v>8026.6009901990501</v>
      </c>
      <c r="BC175" s="77">
        <v>1508.8030000000001</v>
      </c>
      <c r="BD175" s="46">
        <v>263783.59000000003</v>
      </c>
      <c r="BE175" s="46">
        <v>5646.83</v>
      </c>
      <c r="BF175" s="48">
        <f t="shared" si="193"/>
        <v>4277.0631060090154</v>
      </c>
      <c r="BG175" s="52">
        <v>616.74</v>
      </c>
      <c r="BH175" t="s">
        <v>504</v>
      </c>
      <c r="BI175" t="s">
        <v>504</v>
      </c>
      <c r="BL175">
        <v>44120</v>
      </c>
      <c r="BM175">
        <v>1407113</v>
      </c>
      <c r="BN175">
        <v>60466.57</v>
      </c>
      <c r="BO175">
        <v>294255</v>
      </c>
      <c r="BP175" s="52">
        <v>0.64480000000000004</v>
      </c>
      <c r="BQ175" s="48">
        <f t="shared" si="174"/>
        <v>550.12650434243176</v>
      </c>
      <c r="BR175" s="48">
        <f t="shared" si="175"/>
        <v>68.424317617866009</v>
      </c>
      <c r="BS175" s="48">
        <f t="shared" si="176"/>
        <v>2182.2472084367241</v>
      </c>
      <c r="BU175">
        <v>197592</v>
      </c>
      <c r="BV175">
        <v>526872</v>
      </c>
      <c r="BW175">
        <v>68597</v>
      </c>
      <c r="BX175" s="52">
        <v>1.0382</v>
      </c>
      <c r="BY175" s="48">
        <f t="shared" si="194"/>
        <v>66.073010980543245</v>
      </c>
      <c r="BZ175" s="48">
        <f t="shared" si="195"/>
        <v>190.32171065305337</v>
      </c>
      <c r="CA175" s="48">
        <f t="shared" si="196"/>
        <v>507.48603351955308</v>
      </c>
      <c r="CC175">
        <v>6133.87</v>
      </c>
      <c r="CD175">
        <v>505</v>
      </c>
      <c r="CE175">
        <v>304594</v>
      </c>
      <c r="CF175">
        <v>64.19</v>
      </c>
      <c r="CG175" s="52">
        <v>0.91639999999999999</v>
      </c>
      <c r="CH175" s="48">
        <f t="shared" si="224"/>
        <v>58.823715999999997</v>
      </c>
      <c r="CI175" s="48">
        <f t="shared" si="178"/>
        <v>6.0838604680000001</v>
      </c>
      <c r="CJ175" s="48">
        <f t="shared" si="179"/>
        <v>279.1299416</v>
      </c>
      <c r="CL175">
        <v>23245.1</v>
      </c>
      <c r="CM175">
        <v>34872.9</v>
      </c>
      <c r="CN175">
        <v>50.74</v>
      </c>
      <c r="CP175" s="52">
        <v>5.9886999999999997</v>
      </c>
      <c r="CQ175" s="48">
        <f t="shared" si="230"/>
        <v>8.4726234408135337</v>
      </c>
      <c r="CR175" s="48">
        <f t="shared" si="198"/>
        <v>30.790087538399998</v>
      </c>
      <c r="CS175" s="48">
        <f t="shared" si="199"/>
        <v>46.192085373600001</v>
      </c>
      <c r="CU175">
        <v>19566.14</v>
      </c>
      <c r="CV175">
        <v>112918.6</v>
      </c>
      <c r="CW175">
        <v>97.39</v>
      </c>
      <c r="CY175" s="52">
        <v>6.5552000000000001</v>
      </c>
      <c r="CZ175" s="48">
        <f t="shared" si="144"/>
        <v>14.856907493287771</v>
      </c>
      <c r="DA175" s="48">
        <f t="shared" si="200"/>
        <v>25.91699598576</v>
      </c>
      <c r="DB175" s="48">
        <f t="shared" si="201"/>
        <v>149.5701708624</v>
      </c>
      <c r="DD175">
        <v>30783.79</v>
      </c>
      <c r="DE175">
        <v>79455</v>
      </c>
      <c r="DF175">
        <f t="shared" si="232"/>
        <v>12294.662264056573</v>
      </c>
      <c r="DG175">
        <f t="shared" si="232"/>
        <v>119897.18929851062</v>
      </c>
      <c r="DH175">
        <v>378.94</v>
      </c>
      <c r="DI175" s="52">
        <v>0.93200000000000005</v>
      </c>
      <c r="DJ175" s="48">
        <f t="shared" si="136"/>
        <v>406.58798283261802</v>
      </c>
      <c r="DK175" s="48">
        <f t="shared" si="137"/>
        <v>13.191697708215207</v>
      </c>
      <c r="DL175" s="48">
        <f t="shared" si="138"/>
        <v>128.64505289539767</v>
      </c>
      <c r="DN175">
        <v>54808.3</v>
      </c>
      <c r="DO175">
        <v>243336.32000000001</v>
      </c>
      <c r="DP175">
        <v>417119.8</v>
      </c>
      <c r="DQ175">
        <v>672215.4</v>
      </c>
      <c r="DR175">
        <f t="shared" si="173"/>
        <v>1332671.52</v>
      </c>
      <c r="DV175" s="48">
        <f t="shared" si="221"/>
        <v>72.598197247200005</v>
      </c>
      <c r="DW175" s="48">
        <f t="shared" si="222"/>
        <v>1765.2353726476802</v>
      </c>
      <c r="DY175">
        <f t="shared" si="203"/>
        <v>19855.596944294324</v>
      </c>
      <c r="DZ175">
        <f t="shared" si="186"/>
        <v>12760.699546403006</v>
      </c>
      <c r="EA175" s="52">
        <f t="shared" si="223"/>
        <v>9791.8363628467305</v>
      </c>
      <c r="EB175" s="77">
        <f t="shared" si="206"/>
        <v>21364.399944294324</v>
      </c>
      <c r="EC175">
        <f t="shared" si="187"/>
        <v>1.2755398699822873</v>
      </c>
      <c r="EE175">
        <f t="shared" si="182"/>
        <v>6515.7038352679829</v>
      </c>
      <c r="EG175" s="87">
        <f t="shared" ref="EG175:EG184" si="233">DJ175+CZ175+CQ175+CH175+BY175+BQ175+BF175+AY175+AQ175</f>
        <v>11357.750353112719</v>
      </c>
      <c r="EH175" s="48">
        <f t="shared" si="204"/>
        <v>2798.8728211070847</v>
      </c>
      <c r="EI175" s="52">
        <f t="shared" si="188"/>
        <v>1956.6873261599096</v>
      </c>
      <c r="EJ175" s="1">
        <f t="shared" si="189"/>
        <v>14156.623174219803</v>
      </c>
      <c r="EK175" s="52">
        <f t="shared" si="190"/>
        <v>0.84520685486675884</v>
      </c>
      <c r="EL175">
        <f t="shared" si="191"/>
        <v>0.58026837311624169</v>
      </c>
      <c r="EN175">
        <v>16749.3</v>
      </c>
      <c r="EO175">
        <v>2276513.5099999998</v>
      </c>
      <c r="EP175">
        <f t="shared" si="145"/>
        <v>2276.5135099999998</v>
      </c>
      <c r="EQ175">
        <f t="shared" si="205"/>
        <v>15037.213056403005</v>
      </c>
    </row>
    <row r="176" spans="1:147" x14ac:dyDescent="0.25">
      <c r="A176" t="s">
        <v>464</v>
      </c>
      <c r="B176">
        <v>673.73</v>
      </c>
      <c r="C176">
        <v>5107.0889999999999</v>
      </c>
      <c r="D176">
        <v>491.94</v>
      </c>
      <c r="E176">
        <f t="shared" si="166"/>
        <v>0.22824548387545235</v>
      </c>
      <c r="F176" s="1">
        <f t="shared" si="167"/>
        <v>1165.67</v>
      </c>
      <c r="G176" s="1">
        <f t="shared" si="168"/>
        <v>5107.0889999999999</v>
      </c>
      <c r="H176">
        <f t="shared" si="209"/>
        <v>0.2301741446392549</v>
      </c>
      <c r="I176" s="52">
        <f t="shared" si="210"/>
        <v>0.63680612939221171</v>
      </c>
      <c r="J176">
        <v>1580.64</v>
      </c>
      <c r="K176">
        <v>10228.624</v>
      </c>
      <c r="L176">
        <v>66.98</v>
      </c>
      <c r="M176">
        <v>2249.0700000000002</v>
      </c>
      <c r="N176" s="52">
        <v>1167.606</v>
      </c>
      <c r="O176">
        <v>0</v>
      </c>
      <c r="P176" s="52">
        <v>2208.7750000000001</v>
      </c>
      <c r="Q176">
        <f t="shared" si="211"/>
        <v>1580.64</v>
      </c>
      <c r="R176">
        <f t="shared" si="212"/>
        <v>8019.8490000000002</v>
      </c>
      <c r="S176" s="1">
        <f t="shared" si="213"/>
        <v>5064.2960000000003</v>
      </c>
      <c r="T176" s="1">
        <f t="shared" si="169"/>
        <v>8019.8490000000002</v>
      </c>
      <c r="U176">
        <f t="shared" si="214"/>
        <v>0.29790151706774742</v>
      </c>
      <c r="V176" s="52">
        <f t="shared" si="215"/>
        <v>0.47175859857999164</v>
      </c>
      <c r="W176" s="1">
        <f t="shared" si="216"/>
        <v>3898.6260000000002</v>
      </c>
      <c r="X176" s="1">
        <f t="shared" si="217"/>
        <v>2912.76</v>
      </c>
      <c r="Y176">
        <f t="shared" si="218"/>
        <v>0.22933229018994228</v>
      </c>
      <c r="Z176">
        <f t="shared" si="219"/>
        <v>0.171339831410773</v>
      </c>
      <c r="AA176" s="52">
        <f t="shared" si="192"/>
        <v>0.57236897160137457</v>
      </c>
      <c r="AB176">
        <v>2242.5439999999999</v>
      </c>
      <c r="AC176">
        <v>614.61</v>
      </c>
      <c r="AE176" t="e">
        <f>#REF!</f>
        <v>#REF!</v>
      </c>
      <c r="AF176" t="e">
        <f t="shared" si="229"/>
        <v>#REF!</v>
      </c>
      <c r="AG176">
        <f t="shared" si="225"/>
        <v>2.807532727558288E-2</v>
      </c>
      <c r="AH176">
        <f t="shared" si="226"/>
        <v>3.6153742080835764E-2</v>
      </c>
      <c r="AI176">
        <f t="shared" si="227"/>
        <v>3.6153742080835764E-2</v>
      </c>
      <c r="AJ176">
        <f t="shared" si="228"/>
        <v>1.2515869750960815</v>
      </c>
      <c r="AL176">
        <v>621241.81000000006</v>
      </c>
      <c r="AM176">
        <v>6521645.8600000003</v>
      </c>
      <c r="AN176">
        <v>967.1</v>
      </c>
      <c r="AO176">
        <v>1989.72</v>
      </c>
      <c r="AP176" s="52">
        <v>1.361049</v>
      </c>
      <c r="AQ176" s="48">
        <f t="shared" ref="AQ176:AQ188" si="234">(AN176+AO176)*AP176</f>
        <v>4024.3769041800001</v>
      </c>
      <c r="AR176" s="48">
        <f t="shared" si="142"/>
        <v>845.54054425869003</v>
      </c>
      <c r="AS176" s="48">
        <f t="shared" si="143"/>
        <v>8876.2795761071411</v>
      </c>
      <c r="AU176">
        <v>1615811.84</v>
      </c>
      <c r="AV176">
        <v>8043239</v>
      </c>
      <c r="AW176">
        <v>1900175</v>
      </c>
      <c r="AX176" s="52">
        <v>100.34</v>
      </c>
      <c r="AY176" s="48">
        <f t="shared" si="170"/>
        <v>1893.7362965915886</v>
      </c>
      <c r="AZ176" s="48">
        <f t="shared" si="171"/>
        <v>1610.3366952361971</v>
      </c>
      <c r="BA176" s="48">
        <f t="shared" si="172"/>
        <v>8015.9846521825793</v>
      </c>
      <c r="BC176" s="77">
        <v>1565.96</v>
      </c>
      <c r="BD176" s="46">
        <v>265185.69</v>
      </c>
      <c r="BE176" s="46">
        <v>5744.51</v>
      </c>
      <c r="BF176" s="48">
        <f t="shared" si="193"/>
        <v>4325.4663339205317</v>
      </c>
      <c r="BG176" s="52">
        <v>613.08000000000004</v>
      </c>
      <c r="BH176">
        <v>18435.38</v>
      </c>
      <c r="BI176">
        <v>1418825.79</v>
      </c>
      <c r="BJ176">
        <f>BH176/BI176</f>
        <v>1.2993406329328142E-2</v>
      </c>
      <c r="BL176">
        <v>36809</v>
      </c>
      <c r="BM176">
        <v>1422557</v>
      </c>
      <c r="BN176">
        <v>61248.89</v>
      </c>
      <c r="BO176">
        <v>297183</v>
      </c>
      <c r="BP176" s="52">
        <v>0.61770000000000003</v>
      </c>
      <c r="BQ176" s="48">
        <f t="shared" si="174"/>
        <v>580.26856079002744</v>
      </c>
      <c r="BR176" s="48">
        <f t="shared" si="175"/>
        <v>59.590416059575844</v>
      </c>
      <c r="BS176" s="48">
        <f t="shared" si="176"/>
        <v>2302.9901246559816</v>
      </c>
      <c r="BU176">
        <v>172992</v>
      </c>
      <c r="BV176">
        <v>525791</v>
      </c>
      <c r="BW176">
        <v>69416</v>
      </c>
      <c r="BX176" s="52">
        <v>1.0498000000000001</v>
      </c>
      <c r="BY176" s="48">
        <f t="shared" si="194"/>
        <v>66.123071061154505</v>
      </c>
      <c r="BZ176" s="48">
        <f t="shared" si="195"/>
        <v>164.78567346161174</v>
      </c>
      <c r="CA176" s="48">
        <f t="shared" si="196"/>
        <v>500.84873309201748</v>
      </c>
      <c r="CC176">
        <v>8564.31</v>
      </c>
      <c r="CD176">
        <v>550</v>
      </c>
      <c r="CE176">
        <v>315708</v>
      </c>
      <c r="CF176">
        <v>84.7</v>
      </c>
      <c r="CG176" s="52">
        <v>0.92789999999999995</v>
      </c>
      <c r="CH176" s="48">
        <f t="shared" si="224"/>
        <v>78.593130000000002</v>
      </c>
      <c r="CI176" s="48">
        <f t="shared" si="178"/>
        <v>8.4571682489999986</v>
      </c>
      <c r="CJ176" s="48">
        <f t="shared" si="179"/>
        <v>292.94545319999997</v>
      </c>
      <c r="CL176">
        <v>20612.3</v>
      </c>
      <c r="CM176">
        <v>35800.199999999997</v>
      </c>
      <c r="CN176">
        <v>51.47</v>
      </c>
      <c r="CP176" s="52">
        <v>6.0568999999999997</v>
      </c>
      <c r="CQ176" s="48">
        <f t="shared" si="230"/>
        <v>8.4977463719064215</v>
      </c>
      <c r="CR176" s="48">
        <f t="shared" si="198"/>
        <v>28.054350302699998</v>
      </c>
      <c r="CS176" s="48">
        <f t="shared" si="199"/>
        <v>48.725826409799993</v>
      </c>
      <c r="CU176">
        <v>13751.84</v>
      </c>
      <c r="CV176">
        <v>113076.5</v>
      </c>
      <c r="CW176">
        <v>109.77</v>
      </c>
      <c r="CY176" s="52">
        <v>6.5091999999999999</v>
      </c>
      <c r="CZ176" s="48">
        <f t="shared" si="144"/>
        <v>16.863823511337799</v>
      </c>
      <c r="DA176" s="48">
        <f t="shared" si="200"/>
        <v>18.716928080159999</v>
      </c>
      <c r="DB176" s="48">
        <f t="shared" si="201"/>
        <v>153.90265724850002</v>
      </c>
      <c r="DD176">
        <v>30989.95</v>
      </c>
      <c r="DE176">
        <v>80101</v>
      </c>
      <c r="DF176">
        <f>ET118</f>
        <v>12377</v>
      </c>
      <c r="DG176">
        <f>EU118</f>
        <v>120872</v>
      </c>
      <c r="DH176">
        <v>378.08</v>
      </c>
      <c r="DI176" s="52">
        <v>0.9032</v>
      </c>
      <c r="DJ176" s="48">
        <f t="shared" si="136"/>
        <v>418.60053144375553</v>
      </c>
      <c r="DK176" s="48">
        <f t="shared" si="137"/>
        <v>13.70349867139061</v>
      </c>
      <c r="DL176" s="48">
        <f t="shared" si="138"/>
        <v>133.82639503985826</v>
      </c>
      <c r="DN176">
        <v>50128.2</v>
      </c>
      <c r="DO176">
        <v>248520.63</v>
      </c>
      <c r="DP176">
        <v>423441.3</v>
      </c>
      <c r="DQ176">
        <v>684951.2</v>
      </c>
      <c r="DR176">
        <f t="shared" si="173"/>
        <v>1356913.13</v>
      </c>
      <c r="DV176" s="48">
        <f t="shared" si="221"/>
        <v>68.226936481799981</v>
      </c>
      <c r="DW176" s="48">
        <f t="shared" si="222"/>
        <v>1846.8252586733699</v>
      </c>
      <c r="DY176">
        <f t="shared" si="203"/>
        <v>20325.503417935881</v>
      </c>
      <c r="DZ176">
        <f t="shared" si="186"/>
        <v>12959.594221803949</v>
      </c>
      <c r="EA176" s="52">
        <f t="shared" si="223"/>
        <v>9862.8099108559491</v>
      </c>
      <c r="EB176" s="77">
        <f t="shared" si="206"/>
        <v>21891.46341793588</v>
      </c>
      <c r="EC176">
        <f t="shared" si="187"/>
        <v>1.2877407171769173</v>
      </c>
      <c r="EE176">
        <f t="shared" ref="EE176:EE187" si="235">AN176*AP176+AO176*AP176+AW176/AX176/10+BW176/BX176/1000+CF176*CG176+CN176/CP176+DH176/DI176</f>
        <v>6489.9276796484037</v>
      </c>
      <c r="EG176" s="87">
        <f t="shared" si="233"/>
        <v>11412.526397870302</v>
      </c>
      <c r="EH176" s="48">
        <f t="shared" si="204"/>
        <v>2749.1852743193253</v>
      </c>
      <c r="EI176" s="52">
        <f t="shared" si="188"/>
        <v>1911.3968894881846</v>
      </c>
      <c r="EJ176" s="1">
        <f t="shared" si="189"/>
        <v>14161.711672189627</v>
      </c>
      <c r="EK176" s="52">
        <f t="shared" si="190"/>
        <v>0.83304676334505645</v>
      </c>
      <c r="EL176">
        <f t="shared" si="191"/>
        <v>0.56771124002956641</v>
      </c>
      <c r="EN176">
        <v>16999.900000000001</v>
      </c>
      <c r="EO176">
        <v>2357568.7799999998</v>
      </c>
      <c r="EP176">
        <f t="shared" si="145"/>
        <v>2357.5687799999996</v>
      </c>
      <c r="EQ176">
        <f t="shared" si="205"/>
        <v>15317.163001803949</v>
      </c>
    </row>
    <row r="177" spans="1:147" x14ac:dyDescent="0.25">
      <c r="A177" t="s">
        <v>465</v>
      </c>
      <c r="B177">
        <v>668.52</v>
      </c>
      <c r="C177">
        <v>5258.9840000000004</v>
      </c>
      <c r="D177">
        <v>517.10900000000004</v>
      </c>
      <c r="E177">
        <f t="shared" si="166"/>
        <v>0.22544829951945086</v>
      </c>
      <c r="F177" s="1">
        <f t="shared" si="167"/>
        <v>1185.6289999999999</v>
      </c>
      <c r="G177" s="1">
        <f t="shared" si="168"/>
        <v>5258.9840000000004</v>
      </c>
      <c r="H177">
        <f t="shared" si="209"/>
        <v>0.22519248966468483</v>
      </c>
      <c r="I177" s="52">
        <f t="shared" si="210"/>
        <v>0.64816372771568365</v>
      </c>
      <c r="J177">
        <v>1550.15</v>
      </c>
      <c r="K177">
        <v>10433.271000000001</v>
      </c>
      <c r="L177">
        <v>66.42</v>
      </c>
      <c r="M177">
        <v>2444.3110000000001</v>
      </c>
      <c r="N177" s="52">
        <v>1204.077</v>
      </c>
      <c r="O177">
        <v>0</v>
      </c>
      <c r="P177" s="52">
        <v>2319.605</v>
      </c>
      <c r="Q177">
        <f t="shared" si="211"/>
        <v>1550.15</v>
      </c>
      <c r="R177">
        <f t="shared" si="212"/>
        <v>8113.6660000000011</v>
      </c>
      <c r="S177" s="1">
        <f t="shared" si="213"/>
        <v>5264.9580000000005</v>
      </c>
      <c r="T177" s="1">
        <f t="shared" si="169"/>
        <v>8113.6660000000011</v>
      </c>
      <c r="U177">
        <f t="shared" si="214"/>
        <v>0.30924500152714801</v>
      </c>
      <c r="V177" s="52">
        <f t="shared" si="215"/>
        <v>0.47656802856941477</v>
      </c>
      <c r="W177" s="1">
        <f t="shared" si="216"/>
        <v>4079.3290000000006</v>
      </c>
      <c r="X177" s="1">
        <f t="shared" si="217"/>
        <v>2854.6820000000007</v>
      </c>
      <c r="Y177">
        <f t="shared" si="218"/>
        <v>0.23960534971689029</v>
      </c>
      <c r="Z177">
        <f t="shared" si="219"/>
        <v>0.16767391866174849</v>
      </c>
      <c r="AA177" s="52">
        <f t="shared" si="192"/>
        <v>0.58830725823769237</v>
      </c>
      <c r="AB177">
        <v>2301.623</v>
      </c>
      <c r="AC177">
        <v>652.41600000000005</v>
      </c>
      <c r="AE177" t="e">
        <f>#REF!</f>
        <v>#REF!</v>
      </c>
      <c r="AF177" t="e">
        <f t="shared" si="229"/>
        <v>#REF!</v>
      </c>
      <c r="AG177">
        <f t="shared" si="225"/>
        <v>2.9616247166198043E-2</v>
      </c>
      <c r="AH177">
        <f t="shared" si="226"/>
        <v>3.8320607100063436E-2</v>
      </c>
      <c r="AI177">
        <f t="shared" si="227"/>
        <v>3.8320607100063436E-2</v>
      </c>
      <c r="AJ177">
        <f t="shared" si="228"/>
        <v>1.2555842852051289</v>
      </c>
      <c r="AL177">
        <v>611118.68999999994</v>
      </c>
      <c r="AM177">
        <v>6597767.0800000001</v>
      </c>
      <c r="AN177">
        <v>974.24</v>
      </c>
      <c r="AO177">
        <v>1873.4</v>
      </c>
      <c r="AP177" s="52">
        <v>1.3697079999999999</v>
      </c>
      <c r="AQ177" s="48">
        <f t="shared" si="234"/>
        <v>3900.4352891200001</v>
      </c>
      <c r="AR177" s="48">
        <f t="shared" si="142"/>
        <v>837.05415864251984</v>
      </c>
      <c r="AS177" s="48">
        <f t="shared" si="143"/>
        <v>9037.0143516126391</v>
      </c>
      <c r="AU177">
        <v>1605034.37</v>
      </c>
      <c r="AV177">
        <v>8120563</v>
      </c>
      <c r="AW177">
        <v>2034431</v>
      </c>
      <c r="AX177" s="52">
        <v>102.79</v>
      </c>
      <c r="AY177" s="48">
        <f t="shared" si="170"/>
        <v>1979.2110127444303</v>
      </c>
      <c r="AZ177" s="48">
        <f t="shared" si="171"/>
        <v>1561.4693744527679</v>
      </c>
      <c r="BA177" s="48">
        <f t="shared" si="172"/>
        <v>7900.1488471641205</v>
      </c>
      <c r="BC177" s="77">
        <v>1548.326</v>
      </c>
      <c r="BD177" s="46">
        <v>272519.37</v>
      </c>
      <c r="BE177" s="46">
        <v>5773.87</v>
      </c>
      <c r="BF177" s="48">
        <f t="shared" si="193"/>
        <v>4454.6778148293442</v>
      </c>
      <c r="BG177" s="52">
        <v>611.76</v>
      </c>
      <c r="BH177" t="s">
        <v>504</v>
      </c>
      <c r="BI177" t="s">
        <v>504</v>
      </c>
      <c r="BL177">
        <v>56708</v>
      </c>
      <c r="BM177">
        <v>1442740</v>
      </c>
      <c r="BN177">
        <v>60941.69</v>
      </c>
      <c r="BO177">
        <v>300100</v>
      </c>
      <c r="BP177" s="52">
        <v>0.60419999999999996</v>
      </c>
      <c r="BQ177" s="48">
        <f t="shared" si="174"/>
        <v>597.55327706057597</v>
      </c>
      <c r="BR177" s="48">
        <f t="shared" si="175"/>
        <v>93.856338960609079</v>
      </c>
      <c r="BS177" s="48">
        <f t="shared" si="176"/>
        <v>2387.8517047335317</v>
      </c>
      <c r="BU177">
        <v>154945</v>
      </c>
      <c r="BV177">
        <v>538229</v>
      </c>
      <c r="BW177">
        <v>70416</v>
      </c>
      <c r="BX177" s="52">
        <v>1.1039000000000001</v>
      </c>
      <c r="BY177" s="48">
        <f t="shared" si="194"/>
        <v>63.788386629223659</v>
      </c>
      <c r="BZ177" s="48">
        <f t="shared" si="195"/>
        <v>140.36144578313252</v>
      </c>
      <c r="CA177" s="48">
        <f t="shared" si="196"/>
        <v>487.57043210435722</v>
      </c>
      <c r="CC177">
        <v>344.78</v>
      </c>
      <c r="CD177">
        <v>516</v>
      </c>
      <c r="CE177">
        <v>341316</v>
      </c>
      <c r="CF177">
        <v>85.39</v>
      </c>
      <c r="CG177" s="52">
        <v>0.89670000000000005</v>
      </c>
      <c r="CH177" s="48">
        <f t="shared" si="224"/>
        <v>76.569213000000005</v>
      </c>
      <c r="CI177" s="48">
        <f t="shared" si="178"/>
        <v>0.77186142600000007</v>
      </c>
      <c r="CJ177" s="48">
        <f t="shared" si="179"/>
        <v>306.05805720000006</v>
      </c>
      <c r="CL177">
        <v>15293.4</v>
      </c>
      <c r="CM177">
        <v>39969.800000000003</v>
      </c>
      <c r="CN177">
        <v>49.62</v>
      </c>
      <c r="CP177" s="52">
        <v>6.0944000000000003</v>
      </c>
      <c r="CQ177" s="48">
        <f t="shared" si="230"/>
        <v>8.1419007613546857</v>
      </c>
      <c r="CR177" s="48">
        <f t="shared" si="198"/>
        <v>20.947492327199999</v>
      </c>
      <c r="CS177" s="48">
        <f t="shared" si="199"/>
        <v>54.746954818399999</v>
      </c>
      <c r="CU177">
        <v>13547.28</v>
      </c>
      <c r="CV177">
        <v>114267</v>
      </c>
      <c r="CW177">
        <v>110.99</v>
      </c>
      <c r="CY177" s="52">
        <v>6.4618000000000002</v>
      </c>
      <c r="CZ177" s="48">
        <f t="shared" si="144"/>
        <v>17.176328577176637</v>
      </c>
      <c r="DA177" s="48">
        <f t="shared" si="200"/>
        <v>18.555817794239999</v>
      </c>
      <c r="DB177" s="48">
        <f t="shared" si="201"/>
        <v>156.51242403599997</v>
      </c>
      <c r="DD177">
        <v>31530.32</v>
      </c>
      <c r="DE177">
        <v>77590</v>
      </c>
      <c r="DF177">
        <f t="shared" ref="DF177:DG182" si="236">DF178*DD177/DD178</f>
        <v>11162.564026374774</v>
      </c>
      <c r="DG177">
        <f t="shared" si="236"/>
        <v>134614.3190390603</v>
      </c>
      <c r="DH177">
        <v>376.98</v>
      </c>
      <c r="DI177" s="52">
        <v>0.89290000000000003</v>
      </c>
      <c r="DJ177" s="48">
        <f t="shared" si="136"/>
        <v>422.19733452794264</v>
      </c>
      <c r="DK177" s="48">
        <f t="shared" si="137"/>
        <v>12.501471638901078</v>
      </c>
      <c r="DL177" s="48">
        <f t="shared" si="138"/>
        <v>150.76080080530889</v>
      </c>
      <c r="DN177">
        <v>41869.699999999997</v>
      </c>
      <c r="DO177">
        <v>254909.38</v>
      </c>
      <c r="DP177">
        <v>417259.9</v>
      </c>
      <c r="DQ177">
        <v>688047.1</v>
      </c>
      <c r="DR177">
        <f t="shared" si="173"/>
        <v>1360216.38</v>
      </c>
      <c r="DV177" s="48">
        <f t="shared" si="221"/>
        <v>57.34926304759999</v>
      </c>
      <c r="DW177" s="48">
        <f t="shared" si="222"/>
        <v>1863.0992574170398</v>
      </c>
      <c r="DY177">
        <f t="shared" si="203"/>
        <v>20480.663572474361</v>
      </c>
      <c r="DZ177">
        <f t="shared" ref="DZ177:DZ184" si="237">CJ177+CA177+DW177+BA177+BS177</f>
        <v>12944.728298619049</v>
      </c>
      <c r="EA177" s="52">
        <f t="shared" si="223"/>
        <v>9763.2481045811601</v>
      </c>
      <c r="EB177" s="77">
        <f t="shared" si="206"/>
        <v>22028.989572474362</v>
      </c>
      <c r="EC177">
        <f t="shared" ref="EC177:EC184" si="238">EB177/EN177</f>
        <v>1.2939048923051923</v>
      </c>
      <c r="EE177">
        <f t="shared" si="235"/>
        <v>6450.3431367829517</v>
      </c>
      <c r="EG177" s="87">
        <f t="shared" si="233"/>
        <v>11519.750557250049</v>
      </c>
      <c r="EH177" s="48">
        <f t="shared" si="204"/>
        <v>2685.5179610253704</v>
      </c>
      <c r="EI177" s="52">
        <f t="shared" ref="EI177:EI184" si="239">CI177+BZ177+AZ177+DV177+BR177</f>
        <v>1853.8082836701094</v>
      </c>
      <c r="EJ177" s="1">
        <f t="shared" ref="EJ177:EJ184" si="240">EG177+EH177</f>
        <v>14205.268518275419</v>
      </c>
      <c r="EK177" s="52">
        <f t="shared" ref="EK177:EK184" si="241">EJ177/EN177</f>
        <v>0.83436720380820306</v>
      </c>
      <c r="EL177">
        <f t="shared" ref="EL177:EL184" si="242">(EJ177+F177)/(EB177+G177)</f>
        <v>0.56401760568254</v>
      </c>
      <c r="EN177">
        <v>17025.2</v>
      </c>
      <c r="EO177">
        <v>2405769.5499999998</v>
      </c>
      <c r="EP177">
        <f t="shared" si="145"/>
        <v>2405.76955</v>
      </c>
      <c r="EQ177">
        <f t="shared" si="205"/>
        <v>15350.497848619048</v>
      </c>
    </row>
    <row r="178" spans="1:147" x14ac:dyDescent="0.25">
      <c r="A178" t="s">
        <v>466</v>
      </c>
      <c r="B178">
        <v>637.48</v>
      </c>
      <c r="C178">
        <v>5391.0810000000001</v>
      </c>
      <c r="D178">
        <v>523.63900000000001</v>
      </c>
      <c r="E178">
        <f t="shared" si="166"/>
        <v>0.21537776931936287</v>
      </c>
      <c r="F178" s="1">
        <f t="shared" si="167"/>
        <v>1161.1190000000001</v>
      </c>
      <c r="G178" s="1">
        <f t="shared" si="168"/>
        <v>5391.0810000000001</v>
      </c>
      <c r="H178">
        <f t="shared" si="209"/>
        <v>0.22403716822116321</v>
      </c>
      <c r="I178" s="52">
        <f t="shared" si="210"/>
        <v>0.6537083355109139</v>
      </c>
      <c r="J178">
        <v>1442.69</v>
      </c>
      <c r="K178">
        <v>10647.496999999999</v>
      </c>
      <c r="L178">
        <v>66.599999999999994</v>
      </c>
      <c r="M178">
        <v>2455.8440000000001</v>
      </c>
      <c r="N178" s="52">
        <v>1217.5730000000001</v>
      </c>
      <c r="O178">
        <v>0</v>
      </c>
      <c r="P178" s="52">
        <v>2400.576</v>
      </c>
      <c r="Q178">
        <f t="shared" si="211"/>
        <v>1442.69</v>
      </c>
      <c r="R178">
        <f t="shared" si="212"/>
        <v>8246.9209999999985</v>
      </c>
      <c r="S178" s="1">
        <f t="shared" si="213"/>
        <v>5182.7070000000003</v>
      </c>
      <c r="T178" s="1">
        <f t="shared" si="169"/>
        <v>8246.9209999999985</v>
      </c>
      <c r="U178">
        <f t="shared" si="214"/>
        <v>0.29982800712731988</v>
      </c>
      <c r="V178" s="52">
        <f t="shared" si="215"/>
        <v>0.47709775767112506</v>
      </c>
      <c r="W178" s="1">
        <f t="shared" si="216"/>
        <v>4021.5880000000002</v>
      </c>
      <c r="X178" s="1">
        <f t="shared" si="217"/>
        <v>2855.8399999999983</v>
      </c>
      <c r="Y178">
        <f t="shared" si="218"/>
        <v>0.23265538945712042</v>
      </c>
      <c r="Z178">
        <f t="shared" si="219"/>
        <v>0.16521497662794457</v>
      </c>
      <c r="AA178" s="52">
        <f t="shared" si="192"/>
        <v>0.58475174149405873</v>
      </c>
      <c r="AB178">
        <v>2456.9250000000002</v>
      </c>
      <c r="AC178">
        <v>697.31299999999999</v>
      </c>
      <c r="AE178" t="e">
        <f>#REF!</f>
        <v>#REF!</v>
      </c>
      <c r="AF178" t="e">
        <f t="shared" si="229"/>
        <v>#REF!</v>
      </c>
      <c r="AG178">
        <f t="shared" si="225"/>
        <v>3.1005519640743287E-2</v>
      </c>
      <c r="AH178">
        <f t="shared" si="226"/>
        <v>4.0340688202897212E-2</v>
      </c>
      <c r="AI178">
        <f t="shared" si="227"/>
        <v>4.0340688202897212E-2</v>
      </c>
      <c r="AJ178">
        <f t="shared" si="228"/>
        <v>1.2607401732153034</v>
      </c>
      <c r="AL178">
        <v>611687.37</v>
      </c>
      <c r="AM178">
        <v>6676940.0599999996</v>
      </c>
      <c r="AN178">
        <v>987.4</v>
      </c>
      <c r="AO178">
        <v>1654.1</v>
      </c>
      <c r="AP178" s="52">
        <v>1.3712340000000001</v>
      </c>
      <c r="AQ178" s="48">
        <f t="shared" si="234"/>
        <v>3622.114611</v>
      </c>
      <c r="AR178" s="48">
        <f t="shared" si="142"/>
        <v>838.76651911457998</v>
      </c>
      <c r="AS178" s="48">
        <f t="shared" si="143"/>
        <v>9155.6472262340394</v>
      </c>
      <c r="AU178">
        <v>1564284.68</v>
      </c>
      <c r="AV178">
        <v>8241266</v>
      </c>
      <c r="AW178">
        <v>2265660</v>
      </c>
      <c r="AX178" s="52">
        <v>102.13</v>
      </c>
      <c r="AY178" s="48">
        <f t="shared" si="170"/>
        <v>2218.4079114853621</v>
      </c>
      <c r="AZ178" s="48">
        <f t="shared" si="171"/>
        <v>1531.6603152844414</v>
      </c>
      <c r="BA178" s="48">
        <f t="shared" si="172"/>
        <v>8069.3880348575349</v>
      </c>
      <c r="BC178" s="77">
        <v>1590.3920000000001</v>
      </c>
      <c r="BD178" s="46">
        <v>279455.67</v>
      </c>
      <c r="BE178" s="46">
        <v>5864.83</v>
      </c>
      <c r="BF178" s="48">
        <f t="shared" si="193"/>
        <v>4537.9440420902201</v>
      </c>
      <c r="BG178" s="52">
        <v>615.82000000000005</v>
      </c>
      <c r="BH178">
        <v>4762.07</v>
      </c>
      <c r="BI178">
        <v>1444344.08</v>
      </c>
      <c r="BJ178">
        <f>BH178/BI178</f>
        <v>3.2970467812628132E-3</v>
      </c>
      <c r="BL178">
        <v>48298</v>
      </c>
      <c r="BM178">
        <v>1483120</v>
      </c>
      <c r="BN178">
        <v>62119.98</v>
      </c>
      <c r="BO178">
        <v>303599</v>
      </c>
      <c r="BP178" s="52">
        <v>0.59419999999999995</v>
      </c>
      <c r="BQ178" s="48">
        <f t="shared" si="174"/>
        <v>615.48128576236968</v>
      </c>
      <c r="BR178" s="48">
        <f t="shared" si="175"/>
        <v>81.282396499495121</v>
      </c>
      <c r="BS178" s="48">
        <f t="shared" si="176"/>
        <v>2495.994614607876</v>
      </c>
      <c r="BU178">
        <v>162378</v>
      </c>
      <c r="BV178">
        <v>542123</v>
      </c>
      <c r="BW178">
        <v>71375</v>
      </c>
      <c r="BX178" s="52">
        <v>1.0902000000000001</v>
      </c>
      <c r="BY178" s="48">
        <f t="shared" si="194"/>
        <v>65.469638598422307</v>
      </c>
      <c r="BZ178" s="48">
        <f t="shared" si="195"/>
        <v>148.94331315354981</v>
      </c>
      <c r="CA178" s="48">
        <f t="shared" si="196"/>
        <v>497.26930838378274</v>
      </c>
      <c r="CC178">
        <v>6353.04</v>
      </c>
      <c r="CD178">
        <v>566</v>
      </c>
      <c r="CE178">
        <v>351283</v>
      </c>
      <c r="CF178">
        <v>87.93</v>
      </c>
      <c r="CG178" s="52">
        <v>0.93300000000000005</v>
      </c>
      <c r="CH178" s="48">
        <f t="shared" si="224"/>
        <v>82.038690000000017</v>
      </c>
      <c r="CI178" s="48">
        <f t="shared" si="178"/>
        <v>6.4554643199999999</v>
      </c>
      <c r="CJ178" s="48">
        <f t="shared" si="179"/>
        <v>327.74703899999997</v>
      </c>
      <c r="CL178">
        <v>11421.8</v>
      </c>
      <c r="CM178">
        <v>39906.9</v>
      </c>
      <c r="CN178">
        <v>50.22</v>
      </c>
      <c r="CP178" s="52">
        <v>5.9854000000000003</v>
      </c>
      <c r="CQ178" s="48">
        <f t="shared" si="230"/>
        <v>8.3904166805894338</v>
      </c>
      <c r="CR178" s="48">
        <f t="shared" si="198"/>
        <v>15.661960501199999</v>
      </c>
      <c r="CS178" s="48">
        <f t="shared" si="199"/>
        <v>54.721698114600002</v>
      </c>
      <c r="CU178">
        <v>23277.08</v>
      </c>
      <c r="CV178">
        <v>105148.2</v>
      </c>
      <c r="CW178">
        <v>97.53</v>
      </c>
      <c r="CY178" s="52">
        <v>6.5989000000000004</v>
      </c>
      <c r="CZ178" s="48">
        <f t="shared" si="144"/>
        <v>14.779736016608828</v>
      </c>
      <c r="DA178" s="48">
        <f t="shared" si="200"/>
        <v>31.918323516720005</v>
      </c>
      <c r="DB178" s="48">
        <f t="shared" si="201"/>
        <v>144.18278687879999</v>
      </c>
      <c r="DD178">
        <v>31117.31</v>
      </c>
      <c r="DE178">
        <v>79220</v>
      </c>
      <c r="DF178">
        <f t="shared" si="236"/>
        <v>11016.347604577182</v>
      </c>
      <c r="DG178">
        <f t="shared" si="236"/>
        <v>137442.27805483126</v>
      </c>
      <c r="DH178">
        <v>364</v>
      </c>
      <c r="DI178" s="52">
        <v>0.88890000000000002</v>
      </c>
      <c r="DJ178" s="48">
        <f t="shared" si="136"/>
        <v>409.49488131398357</v>
      </c>
      <c r="DK178" s="48">
        <f t="shared" si="137"/>
        <v>12.393236139697583</v>
      </c>
      <c r="DL178" s="48">
        <f t="shared" si="138"/>
        <v>154.62063005380949</v>
      </c>
      <c r="DN178">
        <v>39048.6</v>
      </c>
      <c r="DO178">
        <v>260304.45</v>
      </c>
      <c r="DP178">
        <v>419662.1</v>
      </c>
      <c r="DQ178">
        <v>703513.3</v>
      </c>
      <c r="DR178">
        <f t="shared" si="173"/>
        <v>1383479.8499999999</v>
      </c>
      <c r="DV178" s="48">
        <f t="shared" si="221"/>
        <v>53.544767972399995</v>
      </c>
      <c r="DW178" s="48">
        <f t="shared" si="222"/>
        <v>1897.0746086348997</v>
      </c>
      <c r="DY178">
        <f t="shared" si="203"/>
        <v>20899.571338130445</v>
      </c>
      <c r="DZ178">
        <f t="shared" si="237"/>
        <v>13287.473605484094</v>
      </c>
      <c r="EA178" s="52">
        <f t="shared" si="223"/>
        <v>9966.4626434924339</v>
      </c>
      <c r="EB178" s="77">
        <f t="shared" si="206"/>
        <v>22489.963338130445</v>
      </c>
      <c r="EC178">
        <f t="shared" si="238"/>
        <v>1.3010808614182006</v>
      </c>
      <c r="EE178">
        <f t="shared" si="235"/>
        <v>6405.9161490783581</v>
      </c>
      <c r="EG178" s="87">
        <f t="shared" si="233"/>
        <v>11574.121212947557</v>
      </c>
      <c r="EH178" s="48">
        <f t="shared" si="204"/>
        <v>2667.081528529684</v>
      </c>
      <c r="EI178" s="52">
        <f t="shared" si="239"/>
        <v>1821.8862572298863</v>
      </c>
      <c r="EJ178" s="1">
        <f t="shared" si="240"/>
        <v>14241.202741477242</v>
      </c>
      <c r="EK178" s="52">
        <f t="shared" si="241"/>
        <v>0.82387668009656845</v>
      </c>
      <c r="EL178">
        <f t="shared" si="242"/>
        <v>0.55242987151714562</v>
      </c>
      <c r="EN178">
        <v>17285.599999999999</v>
      </c>
      <c r="EO178">
        <v>2536982.5499999998</v>
      </c>
      <c r="EP178">
        <f t="shared" si="145"/>
        <v>2536.9825499999997</v>
      </c>
      <c r="EQ178">
        <f t="shared" si="205"/>
        <v>15824.456155484095</v>
      </c>
    </row>
    <row r="179" spans="1:147" x14ac:dyDescent="0.25">
      <c r="A179" t="s">
        <v>467</v>
      </c>
      <c r="B179">
        <v>640.37</v>
      </c>
      <c r="C179">
        <v>5455.085</v>
      </c>
      <c r="D179">
        <v>529.702</v>
      </c>
      <c r="E179">
        <f t="shared" si="166"/>
        <v>0.21449198316799831</v>
      </c>
      <c r="F179" s="1">
        <f t="shared" si="167"/>
        <v>1170.0720000000001</v>
      </c>
      <c r="G179" s="1">
        <f t="shared" si="168"/>
        <v>5455.085</v>
      </c>
      <c r="H179">
        <f t="shared" si="209"/>
        <v>0.22105074634986441</v>
      </c>
      <c r="I179" s="52">
        <f t="shared" si="210"/>
        <v>0.6509035127838203</v>
      </c>
      <c r="J179">
        <v>1461.69</v>
      </c>
      <c r="K179">
        <v>10832.531999999999</v>
      </c>
      <c r="L179">
        <v>67.959999999999994</v>
      </c>
      <c r="M179">
        <v>2537.848</v>
      </c>
      <c r="N179" s="52">
        <v>1225.73</v>
      </c>
      <c r="O179">
        <v>0</v>
      </c>
      <c r="P179" s="52">
        <v>2451.7429999999999</v>
      </c>
      <c r="Q179">
        <f t="shared" si="211"/>
        <v>1461.69</v>
      </c>
      <c r="R179">
        <f t="shared" si="212"/>
        <v>8380.7889999999989</v>
      </c>
      <c r="S179" s="1">
        <f t="shared" si="213"/>
        <v>5293.2280000000001</v>
      </c>
      <c r="T179" s="1">
        <f t="shared" si="169"/>
        <v>8380.7889999999989</v>
      </c>
      <c r="U179">
        <f t="shared" si="214"/>
        <v>0.30127539927373725</v>
      </c>
      <c r="V179" s="52">
        <f t="shared" si="215"/>
        <v>0.47701054105433299</v>
      </c>
      <c r="W179" s="1">
        <f t="shared" si="216"/>
        <v>4123.1559999999999</v>
      </c>
      <c r="X179" s="1">
        <f t="shared" si="217"/>
        <v>2925.7039999999988</v>
      </c>
      <c r="Y179">
        <f t="shared" si="218"/>
        <v>0.23467824740742424</v>
      </c>
      <c r="Z179">
        <f t="shared" si="219"/>
        <v>0.1665227042471569</v>
      </c>
      <c r="AA179" s="52">
        <f t="shared" si="192"/>
        <v>0.58493940864196492</v>
      </c>
      <c r="AB179">
        <v>2464.2800000000002</v>
      </c>
      <c r="AC179">
        <v>670.37099999999998</v>
      </c>
      <c r="AE179" t="e">
        <f>#REF!</f>
        <v>#REF!</v>
      </c>
      <c r="AF179" t="e">
        <f t="shared" si="229"/>
        <v>#REF!</v>
      </c>
      <c r="AG179">
        <f t="shared" si="225"/>
        <v>3.0030141502203418E-2</v>
      </c>
      <c r="AH179">
        <f t="shared" si="226"/>
        <v>3.8155600077407308E-2</v>
      </c>
      <c r="AI179">
        <f t="shared" si="227"/>
        <v>3.8155600077407308E-2</v>
      </c>
      <c r="AJ179">
        <f t="shared" si="228"/>
        <v>1.2324211660896018</v>
      </c>
      <c r="AL179">
        <v>603357.99</v>
      </c>
      <c r="AM179">
        <v>6728306.1799999997</v>
      </c>
      <c r="AN179">
        <v>1003.9</v>
      </c>
      <c r="AO179">
        <v>1589.19</v>
      </c>
      <c r="AP179" s="52">
        <v>1.325221</v>
      </c>
      <c r="AQ179" s="48">
        <f t="shared" si="234"/>
        <v>3436.4173228899999</v>
      </c>
      <c r="AR179" s="48">
        <f t="shared" si="142"/>
        <v>799.58267886579006</v>
      </c>
      <c r="AS179" s="48">
        <f t="shared" si="143"/>
        <v>8916.4926441657808</v>
      </c>
      <c r="AU179">
        <v>1523121.99</v>
      </c>
      <c r="AV179">
        <v>8300054</v>
      </c>
      <c r="AW179">
        <v>2437458</v>
      </c>
      <c r="AX179" s="52">
        <v>104.33</v>
      </c>
      <c r="AY179" s="48">
        <f t="shared" si="170"/>
        <v>2336.29636729608</v>
      </c>
      <c r="AZ179" s="48">
        <f t="shared" si="171"/>
        <v>1459.9079746956772</v>
      </c>
      <c r="BA179" s="48">
        <f t="shared" si="172"/>
        <v>7955.5774944886416</v>
      </c>
      <c r="BC179" s="77">
        <v>1694.316</v>
      </c>
      <c r="BD179" s="46">
        <v>285947.96999999997</v>
      </c>
      <c r="BE179" s="46">
        <v>5890.75</v>
      </c>
      <c r="BF179" s="48">
        <f t="shared" si="193"/>
        <v>4644.4251884095629</v>
      </c>
      <c r="BG179" s="52">
        <v>615.67999999999995</v>
      </c>
      <c r="BH179" t="s">
        <v>504</v>
      </c>
      <c r="BI179" t="s">
        <v>504</v>
      </c>
      <c r="BL179">
        <v>60227</v>
      </c>
      <c r="BM179">
        <v>1531541</v>
      </c>
      <c r="BN179">
        <v>63194.02</v>
      </c>
      <c r="BO179">
        <v>289788</v>
      </c>
      <c r="BP179" s="52">
        <v>0.59930000000000005</v>
      </c>
      <c r="BQ179" s="48">
        <f t="shared" si="174"/>
        <v>588.99052227598861</v>
      </c>
      <c r="BR179" s="48">
        <f t="shared" si="175"/>
        <v>100.49557817453694</v>
      </c>
      <c r="BS179" s="48">
        <f t="shared" si="176"/>
        <v>2555.5498081094611</v>
      </c>
      <c r="BU179">
        <v>155978</v>
      </c>
      <c r="BV179">
        <v>547596</v>
      </c>
      <c r="BW179">
        <v>72141</v>
      </c>
      <c r="BX179" s="52">
        <v>1.0891999999999999</v>
      </c>
      <c r="BY179" s="48">
        <f t="shared" si="194"/>
        <v>66.233015056922525</v>
      </c>
      <c r="BZ179" s="48">
        <f t="shared" si="195"/>
        <v>143.20418655894235</v>
      </c>
      <c r="CA179" s="48">
        <f t="shared" si="196"/>
        <v>502.7506426735219</v>
      </c>
      <c r="CC179">
        <v>6638.12</v>
      </c>
      <c r="CD179">
        <v>378</v>
      </c>
      <c r="CE179">
        <v>371265</v>
      </c>
      <c r="CF179">
        <v>88.59</v>
      </c>
      <c r="CG179" s="52">
        <v>0.92530000000000001</v>
      </c>
      <c r="CH179" s="48">
        <f t="shared" si="224"/>
        <v>81.972327000000007</v>
      </c>
      <c r="CI179" s="48">
        <f t="shared" si="178"/>
        <v>6.4920158359999993</v>
      </c>
      <c r="CJ179" s="48">
        <f t="shared" si="179"/>
        <v>343.53150449999998</v>
      </c>
      <c r="CL179">
        <v>12271.2</v>
      </c>
      <c r="CM179">
        <v>42446.7</v>
      </c>
      <c r="CN179">
        <v>49.87</v>
      </c>
      <c r="CP179" s="52">
        <v>6.2445000000000004</v>
      </c>
      <c r="CQ179" s="48">
        <f t="shared" si="230"/>
        <v>7.9862278805348694</v>
      </c>
      <c r="CR179" s="48">
        <f t="shared" si="198"/>
        <v>16.262051935200002</v>
      </c>
      <c r="CS179" s="48">
        <f t="shared" si="199"/>
        <v>56.251258220699995</v>
      </c>
      <c r="CU179">
        <v>25102.31</v>
      </c>
      <c r="CV179">
        <v>111194.3</v>
      </c>
      <c r="CW179">
        <v>82.38</v>
      </c>
      <c r="CY179" s="52">
        <v>6.9325999999999999</v>
      </c>
      <c r="CZ179" s="48">
        <f t="shared" si="144"/>
        <v>11.882987623690967</v>
      </c>
      <c r="DA179" s="48">
        <f t="shared" si="200"/>
        <v>33.266108360509996</v>
      </c>
      <c r="DB179" s="48">
        <f t="shared" si="201"/>
        <v>147.3570214403</v>
      </c>
      <c r="DD179">
        <v>29710.06</v>
      </c>
      <c r="DE179">
        <v>79784</v>
      </c>
      <c r="DF179">
        <f t="shared" si="236"/>
        <v>10518.14402700119</v>
      </c>
      <c r="DG179">
        <f t="shared" si="236"/>
        <v>138420.78657317164</v>
      </c>
      <c r="DH179">
        <v>374.74</v>
      </c>
      <c r="DI179" s="52">
        <v>0.91400000000000003</v>
      </c>
      <c r="DJ179" s="48">
        <f t="shared" si="136"/>
        <v>410</v>
      </c>
      <c r="DK179" s="48">
        <f t="shared" si="137"/>
        <v>11.507816222101958</v>
      </c>
      <c r="DL179" s="48">
        <f t="shared" si="138"/>
        <v>151.44506189624906</v>
      </c>
      <c r="DN179">
        <v>34148.5</v>
      </c>
      <c r="DO179">
        <v>260575.93</v>
      </c>
      <c r="DP179">
        <v>427125.3</v>
      </c>
      <c r="DQ179">
        <v>691607</v>
      </c>
      <c r="DR179">
        <f t="shared" si="173"/>
        <v>1379308.23</v>
      </c>
      <c r="DV179" s="48">
        <f t="shared" si="221"/>
        <v>45.254309318499999</v>
      </c>
      <c r="DW179" s="48">
        <f t="shared" si="222"/>
        <v>1827.88823186883</v>
      </c>
      <c r="DY179">
        <f t="shared" si="203"/>
        <v>20628.955435494652</v>
      </c>
      <c r="DZ179">
        <f t="shared" si="237"/>
        <v>13185.297681640453</v>
      </c>
      <c r="EA179" s="52">
        <f t="shared" si="223"/>
        <v>9783.4657263574718</v>
      </c>
      <c r="EB179" s="77">
        <f t="shared" si="206"/>
        <v>22323.271435494651</v>
      </c>
      <c r="EC179">
        <f t="shared" si="238"/>
        <v>1.2705767661670091</v>
      </c>
      <c r="EE179">
        <f t="shared" si="235"/>
        <v>6338.9052601235371</v>
      </c>
      <c r="EG179" s="87">
        <f t="shared" si="233"/>
        <v>11584.203958432779</v>
      </c>
      <c r="EH179" s="48">
        <f t="shared" si="204"/>
        <v>2570.7184106487584</v>
      </c>
      <c r="EI179" s="52">
        <f t="shared" si="239"/>
        <v>1755.3540645836565</v>
      </c>
      <c r="EJ179" s="1">
        <f t="shared" si="240"/>
        <v>14154.922369081538</v>
      </c>
      <c r="EK179" s="52">
        <f t="shared" si="241"/>
        <v>0.80565769856008385</v>
      </c>
      <c r="EL179">
        <f t="shared" si="242"/>
        <v>0.55168830469392183</v>
      </c>
      <c r="EN179">
        <v>17569.400000000001</v>
      </c>
      <c r="EO179">
        <v>2484251.42</v>
      </c>
      <c r="EP179">
        <f t="shared" si="145"/>
        <v>2484.2514200000001</v>
      </c>
      <c r="EQ179">
        <f t="shared" si="205"/>
        <v>15669.549101640454</v>
      </c>
    </row>
    <row r="180" spans="1:147" x14ac:dyDescent="0.25">
      <c r="A180" t="s">
        <v>468</v>
      </c>
      <c r="B180">
        <v>657.81</v>
      </c>
      <c r="C180">
        <v>5484.3980000000001</v>
      </c>
      <c r="D180">
        <v>558.20500000000004</v>
      </c>
      <c r="E180">
        <f t="shared" si="166"/>
        <v>0.2217226029183148</v>
      </c>
      <c r="F180" s="1">
        <f t="shared" si="167"/>
        <v>1216.0149999999999</v>
      </c>
      <c r="G180" s="1">
        <f t="shared" si="168"/>
        <v>5484.3980000000001</v>
      </c>
      <c r="H180">
        <f t="shared" si="209"/>
        <v>0.23588563877663768</v>
      </c>
      <c r="I180" s="52">
        <f t="shared" si="210"/>
        <v>0.64151113334064791</v>
      </c>
      <c r="J180">
        <v>1440.92</v>
      </c>
      <c r="K180">
        <v>11010.55</v>
      </c>
      <c r="L180">
        <v>68.900000000000006</v>
      </c>
      <c r="M180">
        <v>2377.9960000000001</v>
      </c>
      <c r="N180" s="52">
        <v>1267.288</v>
      </c>
      <c r="O180">
        <v>0</v>
      </c>
      <c r="P180" s="52">
        <v>2461.364</v>
      </c>
      <c r="Q180">
        <f t="shared" si="211"/>
        <v>1440.92</v>
      </c>
      <c r="R180">
        <f t="shared" si="212"/>
        <v>8549.1859999999997</v>
      </c>
      <c r="S180" s="1">
        <f t="shared" si="213"/>
        <v>5155.1039999999994</v>
      </c>
      <c r="T180" s="1">
        <f t="shared" si="169"/>
        <v>8549.1859999999997</v>
      </c>
      <c r="U180">
        <f t="shared" si="214"/>
        <v>0.29137721707871261</v>
      </c>
      <c r="V180" s="52">
        <f t="shared" si="215"/>
        <v>0.48321780219531768</v>
      </c>
      <c r="W180" s="1">
        <f t="shared" si="216"/>
        <v>3939.0889999999995</v>
      </c>
      <c r="X180" s="1">
        <f t="shared" si="217"/>
        <v>3064.7879999999996</v>
      </c>
      <c r="Y180">
        <f t="shared" si="218"/>
        <v>0.22264551610314146</v>
      </c>
      <c r="Z180">
        <f t="shared" si="219"/>
        <v>0.1732282022586224</v>
      </c>
      <c r="AA180" s="52">
        <f t="shared" si="192"/>
        <v>0.56241550215687686</v>
      </c>
      <c r="AB180">
        <v>2481.3589999999999</v>
      </c>
      <c r="AC180">
        <v>683.88300000000004</v>
      </c>
      <c r="AE180" t="e">
        <f>#REF!</f>
        <v>#REF!</v>
      </c>
      <c r="AF180" t="e">
        <f t="shared" si="229"/>
        <v>#REF!</v>
      </c>
      <c r="AG180">
        <f t="shared" si="225"/>
        <v>3.2045823622666114E-2</v>
      </c>
      <c r="AH180">
        <f t="shared" si="226"/>
        <v>3.8654491809950148E-2</v>
      </c>
      <c r="AI180">
        <f t="shared" si="227"/>
        <v>3.8654491809950148E-2</v>
      </c>
      <c r="AJ180">
        <f t="shared" si="228"/>
        <v>1.1675710764606591</v>
      </c>
      <c r="AL180">
        <v>595778.11</v>
      </c>
      <c r="AM180">
        <v>6795250.6100000003</v>
      </c>
      <c r="AN180">
        <v>1027.97</v>
      </c>
      <c r="AO180">
        <v>1693.16</v>
      </c>
      <c r="AP180" s="52">
        <v>1.249209</v>
      </c>
      <c r="AQ180" s="48">
        <f t="shared" si="234"/>
        <v>3399.2600861700002</v>
      </c>
      <c r="AR180" s="48">
        <f t="shared" si="142"/>
        <v>744.25137701499</v>
      </c>
      <c r="AS180" s="48">
        <f t="shared" si="143"/>
        <v>8488.6882192674911</v>
      </c>
      <c r="AU180">
        <v>1413862.46</v>
      </c>
      <c r="AV180">
        <v>8366748</v>
      </c>
      <c r="AW180">
        <v>2608387</v>
      </c>
      <c r="AX180" s="52">
        <v>114.53</v>
      </c>
      <c r="AY180" s="48">
        <f t="shared" si="170"/>
        <v>2277.4705317384091</v>
      </c>
      <c r="AZ180" s="48">
        <f t="shared" si="171"/>
        <v>1234.4909281410985</v>
      </c>
      <c r="BA180" s="48">
        <f t="shared" si="172"/>
        <v>7305.2894438138483</v>
      </c>
      <c r="BC180" s="77">
        <v>1754.664</v>
      </c>
      <c r="BD180" s="46">
        <v>288418.21999999997</v>
      </c>
      <c r="BE180" s="46">
        <v>5918.25</v>
      </c>
      <c r="BF180" s="48">
        <f t="shared" si="193"/>
        <v>4699.6613980772354</v>
      </c>
      <c r="BG180" s="52">
        <v>613.70000000000005</v>
      </c>
      <c r="BH180">
        <v>19284.150000000001</v>
      </c>
      <c r="BI180">
        <v>1560692.41</v>
      </c>
      <c r="BJ180">
        <f>BH180/BI180</f>
        <v>1.235615030638869E-2</v>
      </c>
      <c r="BL180">
        <v>62618</v>
      </c>
      <c r="BM180">
        <v>1663070</v>
      </c>
      <c r="BN180">
        <v>63850.720000000001</v>
      </c>
      <c r="BO180">
        <v>298544</v>
      </c>
      <c r="BP180" s="52">
        <v>0.63180000000000003</v>
      </c>
      <c r="BQ180" s="48">
        <f t="shared" si="174"/>
        <v>573.59088319088312</v>
      </c>
      <c r="BR180" s="48">
        <f t="shared" si="175"/>
        <v>99.110477999366879</v>
      </c>
      <c r="BS180" s="48">
        <f t="shared" si="176"/>
        <v>2632.2728711617597</v>
      </c>
      <c r="BU180">
        <v>149497</v>
      </c>
      <c r="BV180">
        <v>556894</v>
      </c>
      <c r="BW180">
        <v>73096</v>
      </c>
      <c r="BX180" s="52">
        <v>1.1362000000000001</v>
      </c>
      <c r="BY180" s="48">
        <f t="shared" si="194"/>
        <v>64.333744059144507</v>
      </c>
      <c r="BZ180" s="48">
        <f t="shared" si="195"/>
        <v>131.57630698820628</v>
      </c>
      <c r="CA180" s="48">
        <f t="shared" si="196"/>
        <v>490.13729977116697</v>
      </c>
      <c r="CC180">
        <v>7594.49</v>
      </c>
      <c r="CD180">
        <v>351</v>
      </c>
      <c r="CE180">
        <v>392338</v>
      </c>
      <c r="CF180">
        <v>88.6</v>
      </c>
      <c r="CG180" s="52">
        <v>0.85629999999999995</v>
      </c>
      <c r="CH180" s="48">
        <f t="shared" si="224"/>
        <v>75.868179999999995</v>
      </c>
      <c r="CI180" s="48">
        <f t="shared" si="178"/>
        <v>6.8037230869999998</v>
      </c>
      <c r="CJ180" s="48">
        <f t="shared" si="179"/>
        <v>335.95902940000002</v>
      </c>
      <c r="CL180">
        <v>11203.5</v>
      </c>
      <c r="CM180">
        <v>40512.1</v>
      </c>
      <c r="CN180">
        <v>50.51</v>
      </c>
      <c r="CP180" s="52">
        <v>6.8800999999999997</v>
      </c>
      <c r="CQ180" s="48">
        <f t="shared" si="230"/>
        <v>7.3414630601299402</v>
      </c>
      <c r="CR180" s="48">
        <f t="shared" si="198"/>
        <v>13.9955130315</v>
      </c>
      <c r="CS180" s="48">
        <f t="shared" si="199"/>
        <v>50.608079928899997</v>
      </c>
      <c r="CU180">
        <v>21306.77</v>
      </c>
      <c r="CV180">
        <v>112898.8</v>
      </c>
      <c r="CW180">
        <v>100.4</v>
      </c>
      <c r="CY180" s="52">
        <v>7.4122000000000003</v>
      </c>
      <c r="CZ180" s="48">
        <f t="shared" si="144"/>
        <v>13.545236232157794</v>
      </c>
      <c r="DA180" s="48">
        <f t="shared" si="200"/>
        <v>26.616608844929999</v>
      </c>
      <c r="DB180" s="48">
        <f t="shared" si="201"/>
        <v>141.0341970492</v>
      </c>
      <c r="DD180">
        <v>29373.52</v>
      </c>
      <c r="DE180">
        <v>79006</v>
      </c>
      <c r="DF180">
        <f>ET119</f>
        <v>10399</v>
      </c>
      <c r="DG180">
        <f>EU119</f>
        <v>137071</v>
      </c>
      <c r="DH180">
        <v>382.73</v>
      </c>
      <c r="DI180" s="52">
        <v>0.96440000000000003</v>
      </c>
      <c r="DJ180" s="48">
        <f t="shared" si="136"/>
        <v>396.858150145168</v>
      </c>
      <c r="DK180" s="48">
        <f t="shared" si="137"/>
        <v>10.782870178349233</v>
      </c>
      <c r="DL180" s="48">
        <f t="shared" si="138"/>
        <v>142.13085856491082</v>
      </c>
      <c r="DN180">
        <v>27951.200000000001</v>
      </c>
      <c r="DO180">
        <v>261447.28</v>
      </c>
      <c r="DP180">
        <v>429633.3</v>
      </c>
      <c r="DQ180">
        <v>703812.1</v>
      </c>
      <c r="DR180">
        <f t="shared" si="173"/>
        <v>1394892.68</v>
      </c>
      <c r="DV180" s="48">
        <f t="shared" si="221"/>
        <v>34.916890600800002</v>
      </c>
      <c r="DW180" s="48">
        <f t="shared" si="222"/>
        <v>1742.5124898901199</v>
      </c>
      <c r="DY180">
        <f t="shared" si="203"/>
        <v>19586.119998957278</v>
      </c>
      <c r="DZ180">
        <f t="shared" si="237"/>
        <v>12506.171134036895</v>
      </c>
      <c r="EA180" s="52">
        <f t="shared" si="223"/>
        <v>9047.8019337039677</v>
      </c>
      <c r="EB180" s="77">
        <f t="shared" si="206"/>
        <v>21340.783998957275</v>
      </c>
      <c r="EC180">
        <f t="shared" si="238"/>
        <v>1.2062255682706093</v>
      </c>
      <c r="EE180">
        <f t="shared" si="235"/>
        <v>6221.1321551728533</v>
      </c>
      <c r="EG180" s="87">
        <f t="shared" si="233"/>
        <v>11507.929672673126</v>
      </c>
      <c r="EH180" s="48">
        <f t="shared" si="204"/>
        <v>2267.6278052854409</v>
      </c>
      <c r="EI180" s="52">
        <f t="shared" si="239"/>
        <v>1506.8983268164718</v>
      </c>
      <c r="EJ180" s="1">
        <f t="shared" si="240"/>
        <v>13775.557477958568</v>
      </c>
      <c r="EK180" s="52">
        <f t="shared" si="241"/>
        <v>0.77862320559108344</v>
      </c>
      <c r="EL180">
        <f t="shared" si="242"/>
        <v>0.55886191111550731</v>
      </c>
      <c r="EN180">
        <v>17692.2</v>
      </c>
      <c r="EO180">
        <v>2590855.27</v>
      </c>
      <c r="EP180">
        <f t="shared" si="145"/>
        <v>2590.85527</v>
      </c>
      <c r="EQ180">
        <f t="shared" si="205"/>
        <v>15097.026404036895</v>
      </c>
    </row>
    <row r="181" spans="1:147" x14ac:dyDescent="0.25">
      <c r="A181" t="s">
        <v>469</v>
      </c>
      <c r="B181">
        <v>677.58</v>
      </c>
      <c r="C181">
        <v>5470.3410000000003</v>
      </c>
      <c r="D181">
        <v>569.71299999999997</v>
      </c>
      <c r="E181">
        <f t="shared" si="166"/>
        <v>0.2280101002844247</v>
      </c>
      <c r="F181" s="1">
        <f t="shared" si="167"/>
        <v>1247.2930000000001</v>
      </c>
      <c r="G181" s="1">
        <f t="shared" si="168"/>
        <v>5470.3410000000003</v>
      </c>
      <c r="H181">
        <f t="shared" si="209"/>
        <v>0.2406912294155549</v>
      </c>
      <c r="I181" s="52">
        <f t="shared" si="210"/>
        <v>0.63189880453815994</v>
      </c>
      <c r="J181">
        <v>1383.97</v>
      </c>
      <c r="K181">
        <v>11116.550999999999</v>
      </c>
      <c r="L181">
        <v>69.61</v>
      </c>
      <c r="M181">
        <v>2437.2820000000002</v>
      </c>
      <c r="N181" s="52">
        <v>1291.2670000000001</v>
      </c>
      <c r="O181">
        <v>0</v>
      </c>
      <c r="P181" s="52">
        <v>2459.5619999999999</v>
      </c>
      <c r="Q181">
        <f t="shared" si="211"/>
        <v>1383.97</v>
      </c>
      <c r="R181">
        <f t="shared" si="212"/>
        <v>8656.9889999999996</v>
      </c>
      <c r="S181" s="1">
        <f t="shared" si="213"/>
        <v>5182.1289999999999</v>
      </c>
      <c r="T181" s="1">
        <f t="shared" si="169"/>
        <v>8656.9889999999996</v>
      </c>
      <c r="U181">
        <f t="shared" si="214"/>
        <v>0.29139932297172677</v>
      </c>
      <c r="V181" s="52">
        <f t="shared" si="215"/>
        <v>0.48679620549270114</v>
      </c>
      <c r="W181" s="1">
        <f t="shared" si="216"/>
        <v>3934.8359999999998</v>
      </c>
      <c r="X181" s="1">
        <f t="shared" si="217"/>
        <v>3186.6479999999992</v>
      </c>
      <c r="Y181">
        <f t="shared" si="218"/>
        <v>0.2212620616748015</v>
      </c>
      <c r="Z181">
        <f t="shared" si="219"/>
        <v>0.17919026518815084</v>
      </c>
      <c r="AA181" s="52">
        <f t="shared" si="192"/>
        <v>0.55253034339471951</v>
      </c>
      <c r="AB181">
        <v>2464.616</v>
      </c>
      <c r="AC181">
        <v>648.92200000000003</v>
      </c>
      <c r="AE181" t="e">
        <f>#REF!</f>
        <v>#REF!</v>
      </c>
      <c r="AF181" t="e">
        <f t="shared" si="229"/>
        <v>#REF!</v>
      </c>
      <c r="AG181">
        <f t="shared" si="225"/>
        <v>3.2004426505669821E-2</v>
      </c>
      <c r="AH181">
        <f t="shared" si="226"/>
        <v>3.6489912053802386E-2</v>
      </c>
      <c r="AI181">
        <f t="shared" si="227"/>
        <v>3.6489912053802386E-2</v>
      </c>
      <c r="AJ181">
        <f t="shared" si="228"/>
        <v>1.1036621243320999</v>
      </c>
      <c r="AL181">
        <v>598852.06999999995</v>
      </c>
      <c r="AM181">
        <v>6839096.5700000003</v>
      </c>
      <c r="AN181">
        <v>1052.2</v>
      </c>
      <c r="AO181">
        <v>1865.94</v>
      </c>
      <c r="AP181" s="52">
        <v>1.1269549999999999</v>
      </c>
      <c r="AQ181" s="48">
        <f t="shared" si="234"/>
        <v>3288.6124637000003</v>
      </c>
      <c r="AR181" s="48">
        <f t="shared" si="142"/>
        <v>674.87933454684992</v>
      </c>
      <c r="AS181" s="48">
        <f t="shared" si="143"/>
        <v>7707.3540750443499</v>
      </c>
      <c r="AU181">
        <v>1572323.25</v>
      </c>
      <c r="AV181">
        <v>8436841</v>
      </c>
      <c r="AW181">
        <v>2775886</v>
      </c>
      <c r="AX181" s="52">
        <v>119.09</v>
      </c>
      <c r="AY181" s="48">
        <f t="shared" si="170"/>
        <v>2330.9144344613314</v>
      </c>
      <c r="AZ181" s="48">
        <f t="shared" si="171"/>
        <v>1320.2815097825173</v>
      </c>
      <c r="BA181" s="48">
        <f t="shared" si="172"/>
        <v>7084.4243849189688</v>
      </c>
      <c r="BC181" s="77">
        <v>1778.8789999999999</v>
      </c>
      <c r="BD181" s="46">
        <v>290062.93</v>
      </c>
      <c r="BE181" s="46">
        <v>6120.44</v>
      </c>
      <c r="BF181" s="48">
        <f t="shared" si="193"/>
        <v>4726.2302641226597</v>
      </c>
      <c r="BG181" s="52">
        <v>613.73</v>
      </c>
      <c r="BH181" t="s">
        <v>504</v>
      </c>
      <c r="BI181" t="s">
        <v>504</v>
      </c>
      <c r="BL181">
        <v>65011</v>
      </c>
      <c r="BM181">
        <v>1686275</v>
      </c>
      <c r="BN181">
        <v>64976.09</v>
      </c>
      <c r="BO181">
        <v>305656</v>
      </c>
      <c r="BP181" s="52">
        <v>0.66039999999999999</v>
      </c>
      <c r="BQ181" s="48">
        <f t="shared" si="174"/>
        <v>561.22363718958195</v>
      </c>
      <c r="BR181" s="48">
        <f t="shared" si="175"/>
        <v>98.441853422168379</v>
      </c>
      <c r="BS181" s="48">
        <f t="shared" si="176"/>
        <v>2553.4145972138099</v>
      </c>
      <c r="BU181">
        <v>139266</v>
      </c>
      <c r="BV181">
        <v>596304</v>
      </c>
      <c r="BW181">
        <v>74306</v>
      </c>
      <c r="BX181" s="52">
        <v>1.2411000000000001</v>
      </c>
      <c r="BY181" s="48">
        <f t="shared" si="194"/>
        <v>59.871082104584637</v>
      </c>
      <c r="BZ181" s="48">
        <f t="shared" si="195"/>
        <v>112.21174764321971</v>
      </c>
      <c r="CA181" s="48">
        <f t="shared" si="196"/>
        <v>480.46410442349526</v>
      </c>
      <c r="CC181">
        <v>7334.4</v>
      </c>
      <c r="CD181">
        <v>340</v>
      </c>
      <c r="CE181">
        <v>419172</v>
      </c>
      <c r="CF181">
        <v>90.61</v>
      </c>
      <c r="CG181" s="52">
        <v>0.78710000000000002</v>
      </c>
      <c r="CH181" s="48">
        <f t="shared" si="224"/>
        <v>71.319130999999999</v>
      </c>
      <c r="CI181" s="48">
        <f t="shared" si="178"/>
        <v>6.0405202400000002</v>
      </c>
      <c r="CJ181" s="48">
        <f t="shared" si="179"/>
        <v>329.93028120000002</v>
      </c>
      <c r="CL181">
        <v>12651.1</v>
      </c>
      <c r="CM181">
        <v>43939.6</v>
      </c>
      <c r="CN181">
        <v>50.87</v>
      </c>
      <c r="CP181" s="52">
        <v>7.7533000000000003</v>
      </c>
      <c r="CQ181" s="48">
        <f t="shared" si="230"/>
        <v>6.5610772187326685</v>
      </c>
      <c r="CR181" s="48">
        <f t="shared" si="198"/>
        <v>14.2572204005</v>
      </c>
      <c r="CS181" s="48">
        <f t="shared" si="199"/>
        <v>49.517951918000001</v>
      </c>
      <c r="CU181">
        <v>21196.9</v>
      </c>
      <c r="CV181">
        <v>122838.8</v>
      </c>
      <c r="CW181">
        <v>89.06</v>
      </c>
      <c r="CY181" s="52">
        <v>8.3007000000000009</v>
      </c>
      <c r="CZ181" s="48">
        <f t="shared" si="144"/>
        <v>10.729215608322189</v>
      </c>
      <c r="DA181" s="48">
        <f t="shared" si="200"/>
        <v>23.887952439500001</v>
      </c>
      <c r="DB181" s="48">
        <f t="shared" si="201"/>
        <v>138.43379985399997</v>
      </c>
      <c r="DD181">
        <v>26865.32</v>
      </c>
      <c r="DE181">
        <v>80653</v>
      </c>
      <c r="DF181">
        <f>DF182*DD181/DD182</f>
        <v>7245.7734365288516</v>
      </c>
      <c r="DG181">
        <f t="shared" si="236"/>
        <v>146278.69665799843</v>
      </c>
      <c r="DH181">
        <v>444.27</v>
      </c>
      <c r="DI181" s="52">
        <v>0.95240000000000002</v>
      </c>
      <c r="DJ181" s="48">
        <f t="shared" si="136"/>
        <v>466.47417051658965</v>
      </c>
      <c r="DK181" s="48">
        <f t="shared" si="137"/>
        <v>7.6079099501562908</v>
      </c>
      <c r="DL181" s="48">
        <f t="shared" si="138"/>
        <v>153.58955969970435</v>
      </c>
      <c r="DN181">
        <v>28316.6</v>
      </c>
      <c r="DO181">
        <v>246730.93</v>
      </c>
      <c r="DP181">
        <v>425257</v>
      </c>
      <c r="DQ181">
        <v>707904.9</v>
      </c>
      <c r="DR181">
        <f t="shared" si="173"/>
        <v>1379892.8299999998</v>
      </c>
      <c r="DV181" s="48">
        <f t="shared" si="221"/>
        <v>31.911533952999996</v>
      </c>
      <c r="DW181" s="48">
        <f t="shared" si="222"/>
        <v>1555.0771242326498</v>
      </c>
      <c r="DY181">
        <f t="shared" si="203"/>
        <v>18497.128754272329</v>
      </c>
      <c r="DZ181">
        <f t="shared" si="237"/>
        <v>12003.310491988925</v>
      </c>
      <c r="EA181" s="52">
        <f t="shared" si="223"/>
        <v>8639.5015091516179</v>
      </c>
      <c r="EB181" s="77">
        <f t="shared" si="206"/>
        <v>20276.007754272327</v>
      </c>
      <c r="EC181">
        <f t="shared" si="238"/>
        <v>1.1401520363859021</v>
      </c>
      <c r="EE181">
        <f t="shared" si="235"/>
        <v>6223.7523590012388</v>
      </c>
      <c r="EG181" s="87">
        <f t="shared" si="233"/>
        <v>11521.9354759218</v>
      </c>
      <c r="EH181" s="48">
        <f t="shared" si="204"/>
        <v>2257.6080484249114</v>
      </c>
      <c r="EI181" s="52">
        <f t="shared" si="239"/>
        <v>1568.8871650409053</v>
      </c>
      <c r="EJ181" s="1">
        <f t="shared" si="240"/>
        <v>13779.543524346711</v>
      </c>
      <c r="EK181" s="52">
        <f t="shared" si="241"/>
        <v>0.77484556132316917</v>
      </c>
      <c r="EL181">
        <f t="shared" si="242"/>
        <v>0.58364922606174086</v>
      </c>
      <c r="EN181">
        <v>17783.599999999999</v>
      </c>
      <c r="EO181">
        <v>2504120.88</v>
      </c>
      <c r="EP181">
        <f t="shared" si="145"/>
        <v>2504.1208799999999</v>
      </c>
      <c r="EQ181">
        <f t="shared" si="205"/>
        <v>14507.431371988925</v>
      </c>
    </row>
    <row r="182" spans="1:147" x14ac:dyDescent="0.25">
      <c r="A182" t="s">
        <v>470</v>
      </c>
      <c r="B182">
        <v>712.19</v>
      </c>
      <c r="C182">
        <v>5461.8630000000003</v>
      </c>
      <c r="D182">
        <v>569.08900000000006</v>
      </c>
      <c r="E182">
        <f t="shared" si="166"/>
        <v>0.23458644056066583</v>
      </c>
      <c r="F182" s="1">
        <f t="shared" si="167"/>
        <v>1281.279</v>
      </c>
      <c r="G182" s="1">
        <f t="shared" si="168"/>
        <v>5461.8630000000003</v>
      </c>
      <c r="H182">
        <f t="shared" si="209"/>
        <v>0.25273958578670108</v>
      </c>
      <c r="I182" s="52">
        <f t="shared" si="210"/>
        <v>0.62036875498340571</v>
      </c>
      <c r="J182">
        <v>1456.68</v>
      </c>
      <c r="K182">
        <v>11265.177</v>
      </c>
      <c r="L182">
        <v>70.010000000000005</v>
      </c>
      <c r="M182">
        <v>2242.4659999999999</v>
      </c>
      <c r="N182" s="52">
        <v>1300.4059999999999</v>
      </c>
      <c r="O182">
        <v>0</v>
      </c>
      <c r="P182" s="52">
        <v>2460.9569999999999</v>
      </c>
      <c r="Q182">
        <f t="shared" si="211"/>
        <v>1456.68</v>
      </c>
      <c r="R182">
        <f t="shared" si="212"/>
        <v>8804.2199999999993</v>
      </c>
      <c r="S182" s="1">
        <f t="shared" si="213"/>
        <v>5069.5619999999999</v>
      </c>
      <c r="T182" s="1">
        <f t="shared" si="169"/>
        <v>8804.2199999999993</v>
      </c>
      <c r="U182">
        <f t="shared" si="214"/>
        <v>0.28166893539945442</v>
      </c>
      <c r="V182" s="52">
        <f t="shared" si="215"/>
        <v>0.48916953267808627</v>
      </c>
      <c r="W182" s="1">
        <f t="shared" si="216"/>
        <v>3788.2829999999999</v>
      </c>
      <c r="X182" s="1">
        <f t="shared" si="217"/>
        <v>3342.3569999999991</v>
      </c>
      <c r="Y182">
        <f t="shared" si="218"/>
        <v>0.21048004533761522</v>
      </c>
      <c r="Z182">
        <f t="shared" si="219"/>
        <v>0.18570403871476746</v>
      </c>
      <c r="AA182" s="52">
        <f t="shared" si="192"/>
        <v>0.53126830130254787</v>
      </c>
      <c r="AB182">
        <v>2427.7809999999999</v>
      </c>
      <c r="AC182">
        <v>624.71500000000003</v>
      </c>
      <c r="AE182" t="e">
        <f>#REF!</f>
        <v>#REF!</v>
      </c>
      <c r="AF182" t="e">
        <f>AC182/AE182</f>
        <v>#REF!</v>
      </c>
      <c r="AG182">
        <f t="shared" si="225"/>
        <v>3.0836336057874305E-2</v>
      </c>
      <c r="AH182">
        <f t="shared" si="226"/>
        <v>3.4709667024107833E-2</v>
      </c>
      <c r="AI182">
        <f t="shared" si="227"/>
        <v>3.4709667024107833E-2</v>
      </c>
      <c r="AJ182">
        <f t="shared" si="228"/>
        <v>1.0908996452808293</v>
      </c>
      <c r="AL182">
        <v>563319.41</v>
      </c>
      <c r="AM182">
        <v>6885283.71</v>
      </c>
      <c r="AN182">
        <v>1071.51</v>
      </c>
      <c r="AO182">
        <v>2101.6</v>
      </c>
      <c r="AP182" s="52">
        <v>1.1047359999999999</v>
      </c>
      <c r="AQ182" s="48">
        <f t="shared" si="234"/>
        <v>3505.4488489599994</v>
      </c>
      <c r="AR182" s="48">
        <f t="shared" si="142"/>
        <v>622.31923172576001</v>
      </c>
      <c r="AS182" s="48">
        <f t="shared" si="143"/>
        <v>7606.4207846505597</v>
      </c>
      <c r="AU182">
        <v>1480863.6</v>
      </c>
      <c r="AV182">
        <v>8512757</v>
      </c>
      <c r="AW182">
        <v>3059174</v>
      </c>
      <c r="AX182" s="52">
        <v>121.33</v>
      </c>
      <c r="AY182" s="48">
        <f t="shared" si="170"/>
        <v>2521.3665210582708</v>
      </c>
      <c r="AZ182" s="48">
        <f t="shared" si="171"/>
        <v>1220.5255089425534</v>
      </c>
      <c r="BA182" s="48">
        <f t="shared" si="172"/>
        <v>7016.2012692656399</v>
      </c>
      <c r="BC182" s="77">
        <v>1980.2059999999999</v>
      </c>
      <c r="BD182" s="46">
        <v>288015.76</v>
      </c>
      <c r="BE182" s="46">
        <v>6030.42</v>
      </c>
      <c r="BF182" s="48">
        <f t="shared" si="193"/>
        <v>4706.0629728272415</v>
      </c>
      <c r="BG182" s="52">
        <v>612.01</v>
      </c>
      <c r="BH182">
        <v>13723.5</v>
      </c>
      <c r="BI182">
        <v>1617956.72</v>
      </c>
      <c r="BJ182">
        <f>BH182/BI182</f>
        <v>8.4819944998281542E-3</v>
      </c>
      <c r="BL182">
        <v>70832</v>
      </c>
      <c r="BM182">
        <v>1656322</v>
      </c>
      <c r="BN182">
        <v>65956.53</v>
      </c>
      <c r="BO182">
        <v>315669</v>
      </c>
      <c r="BP182" s="52">
        <v>0.65239999999999998</v>
      </c>
      <c r="BQ182" s="48">
        <f t="shared" si="174"/>
        <v>584.95636112814236</v>
      </c>
      <c r="BR182" s="48">
        <f t="shared" si="175"/>
        <v>108.57142857142858</v>
      </c>
      <c r="BS182" s="48">
        <f t="shared" si="176"/>
        <v>2538.8136112814223</v>
      </c>
      <c r="BU182">
        <v>145675</v>
      </c>
      <c r="BV182">
        <v>572429</v>
      </c>
      <c r="BW182">
        <v>75581</v>
      </c>
      <c r="BX182" s="52">
        <v>1.2291000000000001</v>
      </c>
      <c r="BY182" s="48">
        <f t="shared" si="194"/>
        <v>61.492962330160275</v>
      </c>
      <c r="BZ182" s="48">
        <f t="shared" si="195"/>
        <v>118.52168253193392</v>
      </c>
      <c r="CA182" s="48">
        <f t="shared" si="196"/>
        <v>465.73020909608658</v>
      </c>
      <c r="CC182">
        <v>7662.33</v>
      </c>
      <c r="CD182">
        <v>322</v>
      </c>
      <c r="CE182">
        <v>409508</v>
      </c>
      <c r="CF182">
        <v>94.1</v>
      </c>
      <c r="CG182" s="52">
        <v>0.77890000000000004</v>
      </c>
      <c r="CH182" s="48">
        <f t="shared" si="224"/>
        <v>73.294489999999996</v>
      </c>
      <c r="CI182" s="48">
        <f t="shared" si="178"/>
        <v>6.2189946369999998</v>
      </c>
      <c r="CJ182" s="48">
        <f t="shared" si="179"/>
        <v>318.96578120000004</v>
      </c>
      <c r="CL182">
        <v>13471.8</v>
      </c>
      <c r="CM182">
        <v>39351.699999999997</v>
      </c>
      <c r="CN182">
        <v>51.05</v>
      </c>
      <c r="CP182" s="52">
        <v>7.7484000000000002</v>
      </c>
      <c r="CQ182" s="48">
        <f t="shared" si="230"/>
        <v>6.5884569717619117</v>
      </c>
      <c r="CR182" s="48">
        <f t="shared" si="198"/>
        <v>14.882782444799998</v>
      </c>
      <c r="CS182" s="48">
        <f t="shared" si="199"/>
        <v>43.473239651199997</v>
      </c>
      <c r="CU182">
        <v>19095.64</v>
      </c>
      <c r="CV182">
        <v>126972.2</v>
      </c>
      <c r="CW182">
        <v>140.79</v>
      </c>
      <c r="CY182" s="52">
        <v>8.4248999999999992</v>
      </c>
      <c r="CZ182" s="48">
        <f t="shared" si="144"/>
        <v>16.711177580742799</v>
      </c>
      <c r="DA182" s="48">
        <f t="shared" si="200"/>
        <v>21.095640951039996</v>
      </c>
      <c r="DB182" s="48">
        <f t="shared" si="201"/>
        <v>140.2707603392</v>
      </c>
      <c r="DD182">
        <v>26591.32</v>
      </c>
      <c r="DE182">
        <v>77366</v>
      </c>
      <c r="DF182">
        <f>DF183*DD182/DD183</f>
        <v>7171.8736310692884</v>
      </c>
      <c r="DG182">
        <f t="shared" si="236"/>
        <v>140317.13198074102</v>
      </c>
      <c r="DH182">
        <v>453.66</v>
      </c>
      <c r="DI182" s="52">
        <v>0.94189999999999996</v>
      </c>
      <c r="DJ182" s="48">
        <f t="shared" si="136"/>
        <v>481.64348656969958</v>
      </c>
      <c r="DK182" s="48">
        <f t="shared" si="137"/>
        <v>7.6142622688919079</v>
      </c>
      <c r="DL182" s="48">
        <f t="shared" si="138"/>
        <v>148.97243017384119</v>
      </c>
      <c r="DN182">
        <v>29575.3</v>
      </c>
      <c r="DO182">
        <v>250310.63</v>
      </c>
      <c r="DP182">
        <v>421581.8</v>
      </c>
      <c r="DQ182">
        <v>722562.2</v>
      </c>
      <c r="DR182">
        <f t="shared" si="173"/>
        <v>1394454.63</v>
      </c>
      <c r="DV182" s="48">
        <f t="shared" si="221"/>
        <v>32.672898620799998</v>
      </c>
      <c r="DW182" s="48">
        <f t="shared" si="222"/>
        <v>1540.5042301276799</v>
      </c>
      <c r="DY182">
        <f t="shared" si="203"/>
        <v>18278.848085657948</v>
      </c>
      <c r="DZ182">
        <f t="shared" si="237"/>
        <v>11880.215100970829</v>
      </c>
      <c r="EA182" s="52">
        <f t="shared" si="223"/>
        <v>8556.7054993933198</v>
      </c>
      <c r="EB182" s="77">
        <f t="shared" si="206"/>
        <v>20259.05408565795</v>
      </c>
      <c r="EC182">
        <f t="shared" si="238"/>
        <v>1.1256093123049371</v>
      </c>
      <c r="EE182">
        <f t="shared" si="235"/>
        <v>6649.834765889892</v>
      </c>
      <c r="EG182" s="87">
        <f t="shared" si="233"/>
        <v>11957.565277426018</v>
      </c>
      <c r="EH182" s="48">
        <f t="shared" si="204"/>
        <v>2119.7495320734079</v>
      </c>
      <c r="EI182" s="52">
        <f t="shared" si="239"/>
        <v>1486.5105133037159</v>
      </c>
      <c r="EJ182" s="1">
        <f t="shared" si="240"/>
        <v>14077.314809499425</v>
      </c>
      <c r="EK182" s="52">
        <f t="shared" si="241"/>
        <v>0.782146914402995</v>
      </c>
      <c r="EL182">
        <f t="shared" si="242"/>
        <v>0.59712465766095935</v>
      </c>
      <c r="EN182">
        <v>17998.3</v>
      </c>
      <c r="EO182">
        <v>2605099.09</v>
      </c>
      <c r="EP182">
        <f t="shared" si="145"/>
        <v>2605.0990899999997</v>
      </c>
      <c r="EQ182">
        <f t="shared" si="205"/>
        <v>14485.314190970828</v>
      </c>
    </row>
    <row r="183" spans="1:147" x14ac:dyDescent="0.25">
      <c r="A183" t="s">
        <v>471</v>
      </c>
      <c r="B183">
        <v>696.53</v>
      </c>
      <c r="C183">
        <v>5439.1750000000002</v>
      </c>
      <c r="D183">
        <v>582.45299999999997</v>
      </c>
      <c r="E183">
        <f t="shared" si="166"/>
        <v>0.23514282956514543</v>
      </c>
      <c r="F183" s="1">
        <f t="shared" si="167"/>
        <v>1278.9829999999999</v>
      </c>
      <c r="G183" s="1">
        <f t="shared" si="168"/>
        <v>5439.1750000000002</v>
      </c>
      <c r="H183">
        <f t="shared" si="209"/>
        <v>0.25606500734069448</v>
      </c>
      <c r="I183" s="52">
        <f t="shared" si="210"/>
        <v>0.60547303744661796</v>
      </c>
      <c r="J183">
        <v>1406.2</v>
      </c>
      <c r="K183">
        <v>11445.296</v>
      </c>
      <c r="L183">
        <v>70.91</v>
      </c>
      <c r="M183">
        <v>2197.6570000000002</v>
      </c>
      <c r="N183" s="52">
        <v>1319.992</v>
      </c>
      <c r="O183">
        <v>0</v>
      </c>
      <c r="P183" s="52">
        <v>2461.9479999999999</v>
      </c>
      <c r="Q183">
        <f t="shared" si="211"/>
        <v>1406.2</v>
      </c>
      <c r="R183">
        <f t="shared" si="212"/>
        <v>8983.348</v>
      </c>
      <c r="S183" s="1">
        <f t="shared" si="213"/>
        <v>4994.759</v>
      </c>
      <c r="T183" s="1">
        <f t="shared" si="169"/>
        <v>8983.348</v>
      </c>
      <c r="U183">
        <f t="shared" si="214"/>
        <v>0.27531620172087817</v>
      </c>
      <c r="V183" s="52">
        <f t="shared" si="215"/>
        <v>0.4951712885640423</v>
      </c>
      <c r="W183" s="1">
        <f t="shared" si="216"/>
        <v>3715.7759999999998</v>
      </c>
      <c r="X183" s="1">
        <f t="shared" si="217"/>
        <v>3544.1729999999998</v>
      </c>
      <c r="Y183">
        <f t="shared" si="218"/>
        <v>0.20481735650620936</v>
      </c>
      <c r="Z183">
        <f t="shared" si="219"/>
        <v>0.19535842442081588</v>
      </c>
      <c r="AA183" s="52">
        <f t="shared" si="192"/>
        <v>0.51181847145207215</v>
      </c>
      <c r="AB183">
        <v>2340.2370000000001</v>
      </c>
      <c r="AC183">
        <v>593.82600000000002</v>
      </c>
      <c r="AE183" t="e">
        <f>#REF!</f>
        <v>#REF!</v>
      </c>
      <c r="AF183" t="e">
        <f t="shared" si="229"/>
        <v>#REF!</v>
      </c>
      <c r="AG183">
        <f t="shared" si="225"/>
        <v>2.8702018156343548E-2</v>
      </c>
      <c r="AH183">
        <f t="shared" si="226"/>
        <v>3.2732293750930168E-2</v>
      </c>
      <c r="AI183">
        <f t="shared" si="227"/>
        <v>3.2732293750930168E-2</v>
      </c>
      <c r="AJ183">
        <f t="shared" si="228"/>
        <v>1.1076855532671155</v>
      </c>
      <c r="AL183">
        <v>553583.6</v>
      </c>
      <c r="AM183">
        <v>6962182.7599999998</v>
      </c>
      <c r="AN183">
        <v>1086.23</v>
      </c>
      <c r="AO183">
        <v>2300.6</v>
      </c>
      <c r="AP183" s="52">
        <v>1.1118669999999999</v>
      </c>
      <c r="AQ183" s="48">
        <f t="shared" si="234"/>
        <v>3765.7045116099998</v>
      </c>
      <c r="AR183" s="48">
        <f t="shared" si="142"/>
        <v>615.51133658119988</v>
      </c>
      <c r="AS183" s="48">
        <f t="shared" si="143"/>
        <v>7741.0212588129189</v>
      </c>
      <c r="AU183">
        <v>1392839.37</v>
      </c>
      <c r="AV183">
        <v>8591881</v>
      </c>
      <c r="AW183">
        <v>3259807</v>
      </c>
      <c r="AX183" s="52">
        <v>122.25</v>
      </c>
      <c r="AY183" s="48">
        <f t="shared" si="170"/>
        <v>2666.5087934560329</v>
      </c>
      <c r="AZ183" s="48">
        <f t="shared" si="171"/>
        <v>1139.3369079754602</v>
      </c>
      <c r="BA183" s="48">
        <f t="shared" si="172"/>
        <v>7028.1235173824125</v>
      </c>
      <c r="BC183" s="77">
        <v>2215.6529999999998</v>
      </c>
      <c r="BD183" s="46">
        <v>280577.46999999997</v>
      </c>
      <c r="BE183" s="46">
        <v>6116.93</v>
      </c>
      <c r="BF183" s="48">
        <f t="shared" si="193"/>
        <v>4479.3491171493342</v>
      </c>
      <c r="BG183" s="52">
        <v>626.38</v>
      </c>
      <c r="BH183" t="s">
        <v>504</v>
      </c>
      <c r="BI183" t="s">
        <v>504</v>
      </c>
      <c r="BL183">
        <v>73168</v>
      </c>
      <c r="BM183">
        <v>1689291</v>
      </c>
      <c r="BN183">
        <v>67003.179999999993</v>
      </c>
      <c r="BO183">
        <v>311762</v>
      </c>
      <c r="BP183" s="52">
        <v>0.64559999999999995</v>
      </c>
      <c r="BQ183" s="48">
        <f t="shared" si="174"/>
        <v>586.68708178438669</v>
      </c>
      <c r="BR183" s="48">
        <f t="shared" si="175"/>
        <v>113.33333333333334</v>
      </c>
      <c r="BS183" s="48">
        <f t="shared" si="176"/>
        <v>2616.621747211896</v>
      </c>
      <c r="BU183">
        <v>154413</v>
      </c>
      <c r="BV183">
        <v>584335</v>
      </c>
      <c r="BW183">
        <v>77241</v>
      </c>
      <c r="BX183" s="52">
        <v>1.3090999999999999</v>
      </c>
      <c r="BY183" s="48">
        <f t="shared" si="194"/>
        <v>59.003131922694983</v>
      </c>
      <c r="BZ183" s="48">
        <f t="shared" si="195"/>
        <v>117.95355587808419</v>
      </c>
      <c r="CA183" s="48">
        <f t="shared" si="196"/>
        <v>446.36391413948519</v>
      </c>
      <c r="CC183">
        <v>7890.43</v>
      </c>
      <c r="CD183">
        <v>319</v>
      </c>
      <c r="CE183">
        <v>440769</v>
      </c>
      <c r="CF183">
        <v>96.32</v>
      </c>
      <c r="CG183" s="52">
        <v>0.72570000000000001</v>
      </c>
      <c r="CH183" s="48">
        <f t="shared" si="224"/>
        <v>69.899423999999996</v>
      </c>
      <c r="CI183" s="48">
        <f t="shared" si="178"/>
        <v>5.9575833510000002</v>
      </c>
      <c r="CJ183" s="48">
        <f t="shared" si="179"/>
        <v>319.86606330000001</v>
      </c>
      <c r="CL183">
        <v>12200.2</v>
      </c>
      <c r="CM183">
        <v>37256.699999999997</v>
      </c>
      <c r="CN183">
        <v>51.07</v>
      </c>
      <c r="CP183" s="52">
        <v>8.2216000000000005</v>
      </c>
      <c r="CQ183" s="48">
        <f t="shared" si="230"/>
        <v>6.2116862897732794</v>
      </c>
      <c r="CR183" s="48">
        <f t="shared" si="198"/>
        <v>13.5649997734</v>
      </c>
      <c r="CS183" s="48">
        <f t="shared" si="199"/>
        <v>41.424495258899995</v>
      </c>
      <c r="CU183">
        <v>21967.24</v>
      </c>
      <c r="CV183">
        <v>120848.5</v>
      </c>
      <c r="CW183">
        <v>162.4</v>
      </c>
      <c r="CY183" s="52">
        <v>8.4764999999999997</v>
      </c>
      <c r="CZ183" s="48">
        <f t="shared" si="144"/>
        <v>19.15885094083643</v>
      </c>
      <c r="DA183" s="48">
        <f t="shared" si="200"/>
        <v>24.424649237080001</v>
      </c>
      <c r="DB183" s="48">
        <f t="shared" si="201"/>
        <v>134.36745914950001</v>
      </c>
      <c r="DD183">
        <v>25865.3</v>
      </c>
      <c r="DE183">
        <v>77567</v>
      </c>
      <c r="DF183">
        <f>DF184*DD183/DD184</f>
        <v>6976.0607231869826</v>
      </c>
      <c r="DG183">
        <f>DG184*DE183/DE184</f>
        <v>140681.68157007132</v>
      </c>
      <c r="DH183">
        <v>469.02</v>
      </c>
      <c r="DI183" s="52">
        <v>0.96419999999999995</v>
      </c>
      <c r="DJ183" s="48">
        <f t="shared" si="136"/>
        <v>486.4343497199751</v>
      </c>
      <c r="DK183" s="48">
        <f t="shared" si="137"/>
        <v>7.235076460471876</v>
      </c>
      <c r="DL183" s="48">
        <f t="shared" si="138"/>
        <v>145.90508356157574</v>
      </c>
      <c r="DN183">
        <v>26212.9</v>
      </c>
      <c r="DO183">
        <v>251349.75</v>
      </c>
      <c r="DP183">
        <v>424533.9</v>
      </c>
      <c r="DQ183">
        <v>715763.4</v>
      </c>
      <c r="DR183">
        <f t="shared" si="173"/>
        <v>1391647.05</v>
      </c>
      <c r="DV183" s="48">
        <f t="shared" si="221"/>
        <v>29.145258484300001</v>
      </c>
      <c r="DW183" s="48">
        <f t="shared" si="222"/>
        <v>1547.32643054235</v>
      </c>
      <c r="DY183">
        <f t="shared" si="203"/>
        <v>18473.693538816689</v>
      </c>
      <c r="DZ183">
        <f t="shared" si="237"/>
        <v>11958.301672576144</v>
      </c>
      <c r="EA183" s="52">
        <f t="shared" si="223"/>
        <v>8575.4499479247625</v>
      </c>
      <c r="EB183" s="77">
        <f t="shared" si="206"/>
        <v>20689.346538816684</v>
      </c>
      <c r="EC183">
        <f t="shared" si="238"/>
        <v>1.1404178470180457</v>
      </c>
      <c r="EE183">
        <f t="shared" si="235"/>
        <v>7053.7618969984751</v>
      </c>
      <c r="EG183" s="87">
        <f t="shared" si="233"/>
        <v>12138.956946873033</v>
      </c>
      <c r="EH183" s="48">
        <f t="shared" si="204"/>
        <v>2037.3174425900295</v>
      </c>
      <c r="EI183" s="52">
        <f t="shared" si="239"/>
        <v>1405.7266390221778</v>
      </c>
      <c r="EJ183" s="1">
        <f t="shared" si="240"/>
        <v>14176.274389463062</v>
      </c>
      <c r="EK183" s="52">
        <f t="shared" si="241"/>
        <v>0.78141067856525837</v>
      </c>
      <c r="EL183">
        <f t="shared" si="242"/>
        <v>0.59150906669183878</v>
      </c>
      <c r="EN183">
        <v>18141.900000000001</v>
      </c>
      <c r="EO183">
        <v>2553341.9</v>
      </c>
      <c r="EP183">
        <f t="shared" si="145"/>
        <v>2553.3418999999999</v>
      </c>
      <c r="EQ183">
        <f t="shared" si="205"/>
        <v>14511.643572576144</v>
      </c>
    </row>
    <row r="184" spans="1:147" x14ac:dyDescent="0.25">
      <c r="A184" t="s">
        <v>472</v>
      </c>
      <c r="B184">
        <v>709.95</v>
      </c>
      <c r="C184">
        <v>5423.3689999999997</v>
      </c>
      <c r="D184">
        <v>596.57500000000005</v>
      </c>
      <c r="E184">
        <f t="shared" si="166"/>
        <v>0.24090652876468485</v>
      </c>
      <c r="F184" s="1">
        <f t="shared" si="167"/>
        <v>1306.5250000000001</v>
      </c>
      <c r="G184" s="1">
        <f t="shared" si="168"/>
        <v>5423.3689999999997</v>
      </c>
      <c r="H184">
        <f t="shared" si="209"/>
        <v>0.26743388941733282</v>
      </c>
      <c r="I184" s="52">
        <f t="shared" si="210"/>
        <v>0.5906899525497924</v>
      </c>
      <c r="J184">
        <v>1489.86</v>
      </c>
      <c r="K184">
        <v>11642.966</v>
      </c>
      <c r="L184">
        <v>67.650000000000006</v>
      </c>
      <c r="M184">
        <v>1977.1659999999999</v>
      </c>
      <c r="N184" s="52">
        <v>1350.7370000000001</v>
      </c>
      <c r="O184">
        <v>0</v>
      </c>
      <c r="P184" s="52">
        <v>2461.5520000000001</v>
      </c>
      <c r="Q184">
        <f t="shared" si="211"/>
        <v>1489.86</v>
      </c>
      <c r="R184">
        <f t="shared" si="212"/>
        <v>9181.4140000000007</v>
      </c>
      <c r="S184" s="1">
        <f t="shared" si="213"/>
        <v>4885.4129999999996</v>
      </c>
      <c r="T184" s="1">
        <f t="shared" si="169"/>
        <v>9181.4140000000007</v>
      </c>
      <c r="U184">
        <f t="shared" si="214"/>
        <v>0.26809343240336281</v>
      </c>
      <c r="V184" s="52">
        <f t="shared" si="215"/>
        <v>0.50384210988432077</v>
      </c>
      <c r="W184" s="1">
        <f t="shared" si="216"/>
        <v>3578.8879999999995</v>
      </c>
      <c r="X184" s="1">
        <f t="shared" si="217"/>
        <v>3758.045000000001</v>
      </c>
      <c r="Y184">
        <f t="shared" si="218"/>
        <v>0.1963961630484887</v>
      </c>
      <c r="Z184">
        <f t="shared" si="219"/>
        <v>0.20622763790416407</v>
      </c>
      <c r="AA184" s="52">
        <f t="shared" si="192"/>
        <v>0.48779074308024878</v>
      </c>
      <c r="AB184">
        <v>2272.4780000000001</v>
      </c>
      <c r="AC184">
        <v>605.06899999999996</v>
      </c>
      <c r="AE184" t="e">
        <f>#REF!</f>
        <v>#REF!</v>
      </c>
      <c r="AF184" t="e">
        <f t="shared" si="229"/>
        <v>#REF!</v>
      </c>
      <c r="AG184">
        <f t="shared" si="225"/>
        <v>2.9011890592526186E-2</v>
      </c>
      <c r="AH184">
        <f t="shared" si="226"/>
        <v>3.3203953289285951E-2</v>
      </c>
      <c r="AI184">
        <f t="shared" si="227"/>
        <v>3.3203953289285951E-2</v>
      </c>
      <c r="AJ184">
        <f t="shared" si="228"/>
        <v>1.1112906870510333</v>
      </c>
      <c r="AL184">
        <v>542827.61</v>
      </c>
      <c r="AM184">
        <v>7003688.7199999997</v>
      </c>
      <c r="AN184">
        <v>1095.23</v>
      </c>
      <c r="AO184">
        <v>2509.9499999999998</v>
      </c>
      <c r="AP184" s="52">
        <v>1.0949420000000001</v>
      </c>
      <c r="AQ184" s="48">
        <f t="shared" si="234"/>
        <v>3947.4629995600003</v>
      </c>
      <c r="AR184" s="48">
        <f t="shared" si="142"/>
        <v>594.3647489486201</v>
      </c>
      <c r="AS184" s="48">
        <f t="shared" si="143"/>
        <v>7668.6329344542401</v>
      </c>
      <c r="AU184">
        <v>1278181.4099999999</v>
      </c>
      <c r="AV184">
        <v>8651206</v>
      </c>
      <c r="AW184">
        <v>3429963</v>
      </c>
      <c r="AX184" s="52">
        <v>121.5</v>
      </c>
      <c r="AY184" s="48">
        <f t="shared" si="170"/>
        <v>2823.0148148148151</v>
      </c>
      <c r="AZ184" s="48">
        <f t="shared" si="171"/>
        <v>1052.001160493827</v>
      </c>
      <c r="BA184" s="48">
        <f t="shared" si="172"/>
        <v>7120.3341563785998</v>
      </c>
      <c r="BC184" s="77">
        <v>2444.7840000000001</v>
      </c>
      <c r="BD184" s="46">
        <v>271217.5</v>
      </c>
      <c r="BE184" s="46">
        <v>6212.77</v>
      </c>
      <c r="BF184" s="48">
        <f t="shared" si="193"/>
        <v>4246.0000626213287</v>
      </c>
      <c r="BG184" s="52">
        <v>638.76</v>
      </c>
      <c r="BH184">
        <v>36632.519999999997</v>
      </c>
      <c r="BI184">
        <v>1639590.24</v>
      </c>
      <c r="BJ184">
        <f>BH184/BI184</f>
        <v>2.2342484790590117E-2</v>
      </c>
      <c r="BL184">
        <v>82339</v>
      </c>
      <c r="BM184">
        <v>1678112</v>
      </c>
      <c r="BN184">
        <v>67494.899999999994</v>
      </c>
      <c r="BO184">
        <v>310112</v>
      </c>
      <c r="BP184" s="52">
        <v>0.6593</v>
      </c>
      <c r="BQ184" s="48">
        <f t="shared" si="174"/>
        <v>572.73911724556353</v>
      </c>
      <c r="BR184" s="48">
        <f t="shared" si="175"/>
        <v>124.88851812528439</v>
      </c>
      <c r="BS184" s="48">
        <f t="shared" si="176"/>
        <v>2545.2934930987408</v>
      </c>
      <c r="BU184">
        <v>152318</v>
      </c>
      <c r="BV184">
        <v>587066</v>
      </c>
      <c r="BW184">
        <v>78679</v>
      </c>
      <c r="BX184" s="52">
        <v>1.3351</v>
      </c>
      <c r="BY184" s="48">
        <f t="shared" si="194"/>
        <v>58.93116620477867</v>
      </c>
      <c r="BZ184" s="48">
        <f t="shared" si="195"/>
        <v>114.08733428207624</v>
      </c>
      <c r="CA184" s="48">
        <f t="shared" si="196"/>
        <v>439.71687514043896</v>
      </c>
      <c r="CC184">
        <v>5373.94</v>
      </c>
      <c r="CD184">
        <v>311</v>
      </c>
      <c r="CE184">
        <v>442994</v>
      </c>
      <c r="CF184">
        <v>96.82</v>
      </c>
      <c r="CG184" s="52">
        <v>0.72040000000000004</v>
      </c>
      <c r="CH184" s="48">
        <f t="shared" si="224"/>
        <v>69.749127999999999</v>
      </c>
      <c r="CI184" s="48">
        <f t="shared" si="178"/>
        <v>4.0954307759999997</v>
      </c>
      <c r="CJ184" s="48">
        <f t="shared" si="179"/>
        <v>319.13287760000003</v>
      </c>
      <c r="CL184">
        <v>11896.8</v>
      </c>
      <c r="CM184">
        <v>38020.800000000003</v>
      </c>
      <c r="CN184">
        <v>50.75</v>
      </c>
      <c r="CP184" s="52">
        <v>8.5313999999999997</v>
      </c>
      <c r="CQ184" s="48">
        <f t="shared" si="230"/>
        <v>5.9486133577138576</v>
      </c>
      <c r="CR184" s="48">
        <f t="shared" si="198"/>
        <v>13.026305985600001</v>
      </c>
      <c r="CS184" s="48">
        <f t="shared" si="199"/>
        <v>41.6305707936</v>
      </c>
      <c r="CU184">
        <v>23326.89</v>
      </c>
      <c r="CV184">
        <v>122559.2</v>
      </c>
      <c r="CW184">
        <v>148.66999999999999</v>
      </c>
      <c r="CY184" s="52">
        <v>8.4994999999999994</v>
      </c>
      <c r="CZ184" s="48">
        <f t="shared" si="144"/>
        <v>17.491617153950234</v>
      </c>
      <c r="DA184" s="48">
        <f t="shared" si="200"/>
        <v>25.541591590380001</v>
      </c>
      <c r="DB184" s="48">
        <f t="shared" si="201"/>
        <v>134.19521556640001</v>
      </c>
      <c r="DD184">
        <v>25742.720000000001</v>
      </c>
      <c r="DE184">
        <v>77678</v>
      </c>
      <c r="DF184">
        <f>ET120</f>
        <v>6943</v>
      </c>
      <c r="DG184">
        <f>EU120</f>
        <v>140883</v>
      </c>
      <c r="DH184">
        <v>472.45</v>
      </c>
      <c r="DI184" s="52">
        <v>0.9909</v>
      </c>
      <c r="DJ184" s="48">
        <f t="shared" si="136"/>
        <v>476.78877787869612</v>
      </c>
      <c r="DK184" s="48">
        <f t="shared" si="137"/>
        <v>7.0067615299222927</v>
      </c>
      <c r="DL184" s="48">
        <f t="shared" si="138"/>
        <v>142.17680896155008</v>
      </c>
      <c r="DN184">
        <v>19430.7</v>
      </c>
      <c r="DO184">
        <v>248517.6</v>
      </c>
      <c r="DP184">
        <v>429818.3</v>
      </c>
      <c r="DQ184">
        <v>725285.4</v>
      </c>
      <c r="DR184">
        <f t="shared" si="173"/>
        <v>1403621.3</v>
      </c>
      <c r="DV184" s="48">
        <f t="shared" si="221"/>
        <v>21.275489519400001</v>
      </c>
      <c r="DW184" s="48">
        <f t="shared" si="222"/>
        <v>1536.8839134646003</v>
      </c>
      <c r="DY184">
        <f t="shared" si="203"/>
        <v>18411.112931993568</v>
      </c>
      <c r="DZ184">
        <f t="shared" si="237"/>
        <v>11961.361315682379</v>
      </c>
      <c r="EA184" s="52">
        <f t="shared" si="223"/>
        <v>8657.2180698432003</v>
      </c>
      <c r="EB184" s="77">
        <f t="shared" si="206"/>
        <v>20855.896931993568</v>
      </c>
      <c r="EC184">
        <f t="shared" si="238"/>
        <v>1.1444946403403191</v>
      </c>
      <c r="EE184">
        <f t="shared" si="235"/>
        <v>7381.8954998160043</v>
      </c>
      <c r="EG184" s="87">
        <f t="shared" si="233"/>
        <v>12218.126296836846</v>
      </c>
      <c r="EH184" s="48">
        <f t="shared" si="204"/>
        <v>1935.0118517317101</v>
      </c>
      <c r="EI184" s="52">
        <f t="shared" si="239"/>
        <v>1316.3479331965877</v>
      </c>
      <c r="EJ184" s="1">
        <f t="shared" si="240"/>
        <v>14153.138148568556</v>
      </c>
      <c r="EK184" s="52">
        <f t="shared" si="241"/>
        <v>0.77667197952941136</v>
      </c>
      <c r="EL184">
        <f t="shared" si="242"/>
        <v>0.58828367537265425</v>
      </c>
      <c r="EN184">
        <v>18222.8</v>
      </c>
      <c r="EO184">
        <v>2474361.5499999998</v>
      </c>
      <c r="EP184">
        <f t="shared" si="145"/>
        <v>2474.3615499999996</v>
      </c>
      <c r="EQ184">
        <f t="shared" si="205"/>
        <v>14435.722865682379</v>
      </c>
    </row>
    <row r="185" spans="1:147" x14ac:dyDescent="0.25">
      <c r="A185" t="s">
        <v>473</v>
      </c>
      <c r="B185">
        <v>698.47</v>
      </c>
      <c r="C185">
        <v>5562.0770000000002</v>
      </c>
      <c r="D185">
        <v>609.15300000000002</v>
      </c>
      <c r="E185">
        <f t="shared" si="166"/>
        <v>0.23509617000987221</v>
      </c>
      <c r="F185" s="1">
        <f t="shared" si="167"/>
        <v>1307.623</v>
      </c>
      <c r="G185" s="1">
        <f t="shared" si="168"/>
        <v>5562.0770000000002</v>
      </c>
      <c r="H185">
        <f t="shared" si="209"/>
        <v>0.25721152285780663</v>
      </c>
      <c r="I185" s="52">
        <f t="shared" si="210"/>
        <v>0.59702005034348571</v>
      </c>
      <c r="J185">
        <v>1513.43</v>
      </c>
      <c r="K185">
        <v>11777.724</v>
      </c>
      <c r="L185">
        <v>71.739999999999995</v>
      </c>
      <c r="M185">
        <v>2125.364</v>
      </c>
      <c r="N185" s="52">
        <v>1373.309</v>
      </c>
      <c r="O185">
        <v>0</v>
      </c>
      <c r="P185" s="52">
        <v>2461.3249999999998</v>
      </c>
      <c r="Q185">
        <f t="shared" si="211"/>
        <v>1513.43</v>
      </c>
      <c r="R185">
        <f t="shared" si="212"/>
        <v>9316.3990000000013</v>
      </c>
      <c r="S185" s="1">
        <f t="shared" si="213"/>
        <v>5083.8429999999998</v>
      </c>
      <c r="T185" s="1">
        <f t="shared" si="169"/>
        <v>9316.3990000000013</v>
      </c>
      <c r="U185">
        <f t="shared" si="214"/>
        <v>0.27808523323997902</v>
      </c>
      <c r="V185" s="52">
        <f t="shared" si="215"/>
        <v>0.50960523148958525</v>
      </c>
      <c r="W185" s="1">
        <f t="shared" si="216"/>
        <v>3776.22</v>
      </c>
      <c r="X185" s="1">
        <f t="shared" si="217"/>
        <v>3754.322000000001</v>
      </c>
      <c r="Y185">
        <f t="shared" si="218"/>
        <v>0.20655850691405567</v>
      </c>
      <c r="Z185">
        <f t="shared" si="219"/>
        <v>0.2053606905303694</v>
      </c>
      <c r="AA185" s="52">
        <f t="shared" si="192"/>
        <v>0.50145394581160285</v>
      </c>
      <c r="AB185">
        <v>2315.4409999999998</v>
      </c>
      <c r="AC185">
        <v>618.39300000000003</v>
      </c>
      <c r="AE185" t="e">
        <f>#REF!</f>
        <v>#REF!</v>
      </c>
      <c r="AF185" t="e">
        <f t="shared" si="229"/>
        <v>#REF!</v>
      </c>
      <c r="AH185">
        <f t="shared" si="226"/>
        <v>3.3825978032557331E-2</v>
      </c>
      <c r="AI185">
        <f t="shared" si="227"/>
        <v>3.3825978032557331E-2</v>
      </c>
      <c r="AL185">
        <v>547167.77</v>
      </c>
      <c r="AM185">
        <v>7052234.21</v>
      </c>
      <c r="AN185">
        <v>1107.8699999999999</v>
      </c>
      <c r="AO185">
        <v>2749.93</v>
      </c>
      <c r="AP185" s="52">
        <v>1.101742</v>
      </c>
      <c r="AQ185" s="48">
        <f t="shared" si="234"/>
        <v>4250.3002876</v>
      </c>
      <c r="AR185" s="48">
        <f t="shared" si="142"/>
        <v>602.83771325533996</v>
      </c>
      <c r="AS185" s="48">
        <f t="shared" si="143"/>
        <v>7769.7426229938201</v>
      </c>
      <c r="AU185">
        <v>1217264.03</v>
      </c>
      <c r="AV185">
        <v>8746157</v>
      </c>
      <c r="AW185">
        <v>3575832</v>
      </c>
      <c r="AX185" s="52">
        <v>115.49</v>
      </c>
      <c r="AY185" s="48">
        <f t="shared" si="170"/>
        <v>3096.2265131180188</v>
      </c>
      <c r="AZ185" s="48">
        <f t="shared" si="171"/>
        <v>1053.999506450775</v>
      </c>
      <c r="BA185" s="48">
        <f t="shared" si="172"/>
        <v>7573.085981470258</v>
      </c>
      <c r="BC185" s="77">
        <v>2453.9319999999998</v>
      </c>
      <c r="BD185" s="46">
        <v>281026.64</v>
      </c>
      <c r="BE185" s="46">
        <v>6380.94</v>
      </c>
      <c r="BF185" s="48">
        <f t="shared" si="193"/>
        <v>4303.5579853294748</v>
      </c>
      <c r="BG185" s="52">
        <v>653.01</v>
      </c>
      <c r="BH185" t="s">
        <v>504</v>
      </c>
      <c r="BI185" t="s">
        <v>504</v>
      </c>
      <c r="BL185">
        <v>77915</v>
      </c>
      <c r="BM185">
        <v>1748963</v>
      </c>
      <c r="BN185">
        <v>70520.67</v>
      </c>
      <c r="BO185">
        <v>313863</v>
      </c>
      <c r="BP185" s="52">
        <v>0.69899999999999995</v>
      </c>
      <c r="BQ185" s="48">
        <f t="shared" si="174"/>
        <v>549.90510729613732</v>
      </c>
      <c r="BR185" s="48">
        <f t="shared" si="175"/>
        <v>111.46638054363378</v>
      </c>
      <c r="BS185" s="48">
        <f t="shared" si="176"/>
        <v>2502.0929899856942</v>
      </c>
      <c r="BU185">
        <v>142740</v>
      </c>
      <c r="BV185">
        <v>602890</v>
      </c>
      <c r="BW185">
        <v>80046</v>
      </c>
      <c r="BX185" s="52">
        <v>1.3741000000000001</v>
      </c>
      <c r="BY185" s="48">
        <f t="shared" si="194"/>
        <v>58.253402226912158</v>
      </c>
      <c r="BZ185" s="48">
        <f t="shared" si="195"/>
        <v>103.87890255439923</v>
      </c>
      <c r="CA185" s="48">
        <f t="shared" si="196"/>
        <v>438.75263809038643</v>
      </c>
      <c r="CC185">
        <v>6064.64</v>
      </c>
      <c r="CD185">
        <v>308</v>
      </c>
      <c r="CE185">
        <v>472344</v>
      </c>
      <c r="CF185">
        <v>98.55</v>
      </c>
      <c r="CG185" s="52">
        <v>0.72089999999999999</v>
      </c>
      <c r="CH185" s="48">
        <f t="shared" si="224"/>
        <v>71.04469499999999</v>
      </c>
      <c r="CI185" s="48">
        <f t="shared" si="178"/>
        <v>4.5940361760000004</v>
      </c>
      <c r="CJ185" s="48">
        <f t="shared" si="179"/>
        <v>340.51278960000002</v>
      </c>
      <c r="CL185">
        <v>12678.7</v>
      </c>
      <c r="CM185">
        <v>40077.4</v>
      </c>
      <c r="CN185">
        <v>50.74</v>
      </c>
      <c r="CP185" s="52">
        <v>8.6486000000000001</v>
      </c>
      <c r="CQ185" s="48">
        <f t="shared" si="230"/>
        <v>5.866845501005943</v>
      </c>
      <c r="CR185" s="48">
        <f t="shared" si="198"/>
        <v>13.968656295400001</v>
      </c>
      <c r="CS185" s="48">
        <f t="shared" si="199"/>
        <v>44.154954830800001</v>
      </c>
      <c r="CU185">
        <v>18940.62</v>
      </c>
      <c r="CV185">
        <v>125630.39999999999</v>
      </c>
      <c r="CW185">
        <v>125.63</v>
      </c>
      <c r="CY185" s="52">
        <v>8.4634</v>
      </c>
      <c r="CZ185" s="48">
        <f t="shared" si="144"/>
        <v>14.84391615662736</v>
      </c>
      <c r="DA185" s="48">
        <f t="shared" si="200"/>
        <v>20.86767656004</v>
      </c>
      <c r="DB185" s="48">
        <f t="shared" si="201"/>
        <v>138.4122881568</v>
      </c>
      <c r="DD185">
        <v>26622.94</v>
      </c>
      <c r="DE185">
        <v>72467</v>
      </c>
      <c r="DH185">
        <v>488.17</v>
      </c>
      <c r="DI185" s="52">
        <v>0.99390000000000001</v>
      </c>
      <c r="DN185">
        <v>21803.9</v>
      </c>
      <c r="DO185">
        <v>237052.95</v>
      </c>
      <c r="DP185">
        <v>427089.9</v>
      </c>
      <c r="DQ185">
        <v>730533.3</v>
      </c>
      <c r="DR185">
        <f t="shared" si="173"/>
        <v>1394676.1500000001</v>
      </c>
      <c r="DV185" s="48">
        <f t="shared" si="221"/>
        <v>24.022272393800002</v>
      </c>
      <c r="DW185" s="48">
        <f t="shared" si="222"/>
        <v>1536.5732908533</v>
      </c>
      <c r="EB185" s="72"/>
      <c r="EE185">
        <f t="shared" si="235"/>
        <v>7972.8578567370114</v>
      </c>
      <c r="EN185">
        <v>18281.599999999999</v>
      </c>
    </row>
    <row r="186" spans="1:147" x14ac:dyDescent="0.25">
      <c r="A186" t="s">
        <v>474</v>
      </c>
      <c r="B186">
        <v>693.33</v>
      </c>
      <c r="C186">
        <v>5598.76</v>
      </c>
      <c r="D186">
        <v>616.33699999999999</v>
      </c>
      <c r="E186">
        <f t="shared" si="166"/>
        <v>0.23392090391443818</v>
      </c>
      <c r="F186" s="1">
        <f t="shared" si="167"/>
        <v>1309.6669999999999</v>
      </c>
      <c r="G186" s="1">
        <f t="shared" si="168"/>
        <v>5598.76</v>
      </c>
      <c r="H186">
        <f t="shared" si="209"/>
        <v>0.25779912696075574</v>
      </c>
      <c r="I186" s="52">
        <f t="shared" si="210"/>
        <v>0.59489724380441988</v>
      </c>
      <c r="J186">
        <v>1576.1</v>
      </c>
      <c r="K186">
        <v>11873.636</v>
      </c>
      <c r="L186">
        <v>75.08</v>
      </c>
      <c r="M186">
        <v>2038.268</v>
      </c>
      <c r="N186" s="52">
        <v>1390.7360000000001</v>
      </c>
      <c r="O186">
        <v>0</v>
      </c>
      <c r="P186" s="52">
        <v>2462.33</v>
      </c>
      <c r="Q186">
        <f t="shared" si="211"/>
        <v>1576.1</v>
      </c>
      <c r="R186">
        <f t="shared" si="212"/>
        <v>9411.3060000000005</v>
      </c>
      <c r="S186" s="1">
        <f t="shared" si="213"/>
        <v>5080.1840000000002</v>
      </c>
      <c r="T186" s="1">
        <f t="shared" si="169"/>
        <v>9411.3060000000005</v>
      </c>
      <c r="U186">
        <f t="shared" si="214"/>
        <v>0.27534723389033128</v>
      </c>
      <c r="V186" s="52">
        <f t="shared" si="215"/>
        <v>0.51009512143565627</v>
      </c>
      <c r="W186" s="1">
        <f t="shared" si="216"/>
        <v>3770.5170000000003</v>
      </c>
      <c r="X186" s="1">
        <f t="shared" si="217"/>
        <v>3812.5460000000003</v>
      </c>
      <c r="Y186">
        <f t="shared" si="218"/>
        <v>0.20436295738234483</v>
      </c>
      <c r="Z186">
        <f t="shared" si="219"/>
        <v>0.20664093961550348</v>
      </c>
      <c r="AA186" s="52">
        <f t="shared" si="192"/>
        <v>0.49722875835266045</v>
      </c>
      <c r="AB186">
        <v>2352.0749999999998</v>
      </c>
      <c r="AC186">
        <v>636.58199999999999</v>
      </c>
      <c r="AI186">
        <f t="shared" si="227"/>
        <v>3.4502902423293104E-2</v>
      </c>
      <c r="AL186">
        <v>554816.18000000005</v>
      </c>
      <c r="AM186">
        <v>7079167.1500000004</v>
      </c>
      <c r="AN186">
        <v>1117.31</v>
      </c>
      <c r="AO186">
        <v>3088.75</v>
      </c>
      <c r="AP186" s="52">
        <v>1.1293059999999999</v>
      </c>
      <c r="AQ186" s="48">
        <f t="shared" si="234"/>
        <v>4749.9287943599993</v>
      </c>
      <c r="AR186" s="48">
        <f t="shared" si="142"/>
        <v>626.55724097107998</v>
      </c>
      <c r="AS186" s="48">
        <f>AM186*AP186/1000</f>
        <v>7994.5459374979</v>
      </c>
      <c r="AU186">
        <v>1150404.95</v>
      </c>
      <c r="AV186">
        <v>8827440</v>
      </c>
      <c r="AW186">
        <v>3851293</v>
      </c>
      <c r="AX186" s="52">
        <v>108.17</v>
      </c>
      <c r="AY186" s="48">
        <f t="shared" si="170"/>
        <v>3560.4076915965611</v>
      </c>
      <c r="AZ186" s="48">
        <f t="shared" si="171"/>
        <v>1063.5157160025885</v>
      </c>
      <c r="BA186" s="48">
        <f t="shared" si="172"/>
        <v>8160.7099935287042</v>
      </c>
      <c r="BD186">
        <v>288130.36</v>
      </c>
      <c r="BE186">
        <v>6460.99</v>
      </c>
      <c r="BF186" s="48">
        <f t="shared" si="193"/>
        <v>4411.2613867752652</v>
      </c>
      <c r="BG186" s="52">
        <v>653.16999999999996</v>
      </c>
      <c r="BH186">
        <v>27526.53</v>
      </c>
      <c r="BI186">
        <v>1681149.82</v>
      </c>
      <c r="BJ186">
        <f>BH186/BI186</f>
        <v>1.6373632898464694E-2</v>
      </c>
      <c r="BL186">
        <v>80780</v>
      </c>
      <c r="BM186">
        <v>1908123</v>
      </c>
      <c r="BN186">
        <v>71818.759999999995</v>
      </c>
      <c r="BO186">
        <v>316666</v>
      </c>
      <c r="BP186" s="52">
        <v>0.69740000000000002</v>
      </c>
      <c r="BQ186" s="48">
        <f t="shared" si="174"/>
        <v>557.04726125609409</v>
      </c>
      <c r="BR186" s="48">
        <f t="shared" si="175"/>
        <v>115.83022655577859</v>
      </c>
      <c r="BS186" s="48">
        <f t="shared" si="176"/>
        <v>2736.0524806423859</v>
      </c>
      <c r="BU186">
        <v>157955</v>
      </c>
      <c r="BV186">
        <v>607462</v>
      </c>
      <c r="BW186">
        <v>81497</v>
      </c>
      <c r="BX186" s="52">
        <v>1.2883</v>
      </c>
      <c r="BY186" s="48">
        <f t="shared" si="194"/>
        <v>63.259334006054488</v>
      </c>
      <c r="BZ186" s="48">
        <f t="shared" si="195"/>
        <v>122.60731196149965</v>
      </c>
      <c r="CA186" s="48">
        <f t="shared" si="196"/>
        <v>471.52216098734766</v>
      </c>
      <c r="CC186">
        <v>6131.37</v>
      </c>
      <c r="CD186">
        <v>303</v>
      </c>
      <c r="CE186">
        <v>486237</v>
      </c>
      <c r="CF186">
        <v>100.79</v>
      </c>
      <c r="CG186" s="52">
        <v>0.746</v>
      </c>
      <c r="CH186" s="48">
        <f t="shared" si="224"/>
        <v>75.189340000000001</v>
      </c>
      <c r="CI186" s="48">
        <f t="shared" si="178"/>
        <v>4.8000400199999991</v>
      </c>
      <c r="CJ186" s="48">
        <f t="shared" si="179"/>
        <v>362.73280200000005</v>
      </c>
      <c r="CL186">
        <v>12323.3</v>
      </c>
      <c r="CM186">
        <v>42196.800000000003</v>
      </c>
      <c r="CN186">
        <v>50.33</v>
      </c>
      <c r="CP186" s="52">
        <v>8.2556999999999992</v>
      </c>
      <c r="CQ186" s="48">
        <f t="shared" si="230"/>
        <v>6.0963940065651618</v>
      </c>
      <c r="CR186" s="48">
        <f t="shared" si="198"/>
        <v>13.916776629799999</v>
      </c>
      <c r="CS186" s="48">
        <f t="shared" si="199"/>
        <v>47.653099420799997</v>
      </c>
      <c r="CU186">
        <v>16770.89</v>
      </c>
      <c r="CV186">
        <v>127054.6</v>
      </c>
      <c r="CW186">
        <v>162.18</v>
      </c>
      <c r="CY186" s="52">
        <v>8.1931999999999992</v>
      </c>
      <c r="CZ186" s="48">
        <f t="shared" ref="CZ186:CZ187" si="243">CW186/CY186</f>
        <v>19.794463701606212</v>
      </c>
      <c r="DA186" s="48">
        <f t="shared" si="200"/>
        <v>18.939466702339999</v>
      </c>
      <c r="DB186" s="48">
        <f t="shared" si="201"/>
        <v>143.48352210760001</v>
      </c>
      <c r="DD186">
        <v>26784.86</v>
      </c>
      <c r="DE186">
        <v>73493</v>
      </c>
      <c r="DH186">
        <v>493.21</v>
      </c>
      <c r="DI186" s="52">
        <v>0.97040000000000004</v>
      </c>
      <c r="DN186">
        <v>29542.799999999999</v>
      </c>
      <c r="DO186">
        <v>242426.07</v>
      </c>
      <c r="DP186">
        <v>427813.4</v>
      </c>
      <c r="DQ186">
        <v>727921.6</v>
      </c>
      <c r="DR186">
        <f t="shared" si="173"/>
        <v>1398161.07</v>
      </c>
      <c r="DV186" s="48">
        <f t="shared" si="221"/>
        <v>33.362861296799991</v>
      </c>
      <c r="DW186" s="48">
        <f t="shared" si="222"/>
        <v>1578.95168531742</v>
      </c>
      <c r="EB186" s="72"/>
      <c r="EE186">
        <f t="shared" si="235"/>
        <v>8963.1358820812984</v>
      </c>
      <c r="EN186">
        <v>18450.099999999999</v>
      </c>
    </row>
    <row r="187" spans="1:147" x14ac:dyDescent="0.25">
      <c r="A187" t="s">
        <v>475</v>
      </c>
      <c r="B187">
        <v>723.93</v>
      </c>
      <c r="C187">
        <v>5458.99</v>
      </c>
      <c r="D187">
        <v>624.279</v>
      </c>
      <c r="E187">
        <f t="shared" si="166"/>
        <v>0.24697041027735897</v>
      </c>
      <c r="F187" s="1">
        <f t="shared" si="167"/>
        <v>1348.2089999999998</v>
      </c>
      <c r="G187" s="1">
        <f t="shared" si="168"/>
        <v>5458.99</v>
      </c>
      <c r="H187">
        <f t="shared" si="209"/>
        <v>0.26417693034804812</v>
      </c>
      <c r="I187" s="52">
        <f t="shared" si="210"/>
        <v>0.57458661580178183</v>
      </c>
      <c r="J187">
        <v>1707.02</v>
      </c>
      <c r="K187">
        <v>11964.182000000001</v>
      </c>
      <c r="L187">
        <v>68.17</v>
      </c>
      <c r="M187">
        <v>1923.0229999999999</v>
      </c>
      <c r="N187" s="52">
        <v>1405.2190000000001</v>
      </c>
      <c r="O187">
        <v>0</v>
      </c>
      <c r="P187" s="52">
        <v>2463.4560000000001</v>
      </c>
      <c r="Q187">
        <f t="shared" si="211"/>
        <v>1707.02</v>
      </c>
      <c r="R187">
        <f t="shared" si="212"/>
        <v>9500.7260000000006</v>
      </c>
      <c r="S187" s="1">
        <f t="shared" si="213"/>
        <v>5103.4319999999998</v>
      </c>
      <c r="T187" s="1">
        <f t="shared" si="169"/>
        <v>9500.7260000000006</v>
      </c>
      <c r="U187">
        <f t="shared" si="214"/>
        <v>0.27327175467060771</v>
      </c>
      <c r="V187" s="52">
        <f t="shared" si="215"/>
        <v>0.50873217565447415</v>
      </c>
      <c r="W187" s="1">
        <f t="shared" si="216"/>
        <v>3755.223</v>
      </c>
      <c r="X187" s="1">
        <f t="shared" si="217"/>
        <v>4041.7360000000008</v>
      </c>
      <c r="Y187">
        <f t="shared" si="218"/>
        <v>0.20107966137090169</v>
      </c>
      <c r="Z187">
        <f t="shared" si="219"/>
        <v>0.21642147649569221</v>
      </c>
      <c r="AA187" s="52">
        <f t="shared" si="192"/>
        <v>0.48162661878817109</v>
      </c>
      <c r="AB187">
        <v>2399.0590000000002</v>
      </c>
      <c r="AC187">
        <v>629.63800000000003</v>
      </c>
      <c r="AI187">
        <f t="shared" si="227"/>
        <v>3.3715013948905775E-2</v>
      </c>
      <c r="AL187">
        <v>536690.54</v>
      </c>
      <c r="AM187">
        <v>7132052.5</v>
      </c>
      <c r="AN187">
        <v>1131.4000000000001</v>
      </c>
      <c r="AO187">
        <v>3406.05</v>
      </c>
      <c r="AP187" s="52">
        <v>1.116412</v>
      </c>
      <c r="AQ187" s="48">
        <f t="shared" si="234"/>
        <v>5065.6636294000009</v>
      </c>
      <c r="AU187">
        <v>1179930.33</v>
      </c>
      <c r="AV187">
        <v>8889958</v>
      </c>
      <c r="AW187">
        <v>4036547</v>
      </c>
      <c r="AX187" s="52">
        <v>102.39</v>
      </c>
      <c r="AY187" s="48">
        <f t="shared" si="170"/>
        <v>3942.3254224045318</v>
      </c>
      <c r="AZ187" s="48">
        <f t="shared" si="171"/>
        <v>1152.3882508057427</v>
      </c>
      <c r="BA187" s="48">
        <f t="shared" si="172"/>
        <v>8682.4475046391253</v>
      </c>
      <c r="BD187">
        <v>292027.86</v>
      </c>
      <c r="BE187">
        <v>6527.67</v>
      </c>
      <c r="BF187" s="48">
        <f t="shared" si="193"/>
        <v>4381.2503375641372</v>
      </c>
      <c r="BG187" s="52">
        <v>666.54</v>
      </c>
      <c r="BL187">
        <v>103827</v>
      </c>
      <c r="BM187">
        <v>1967792</v>
      </c>
      <c r="BN187">
        <v>73201.62</v>
      </c>
      <c r="BO187">
        <v>326116</v>
      </c>
      <c r="BP187" s="52">
        <v>0.76180000000000003</v>
      </c>
      <c r="BQ187" s="48">
        <f t="shared" si="174"/>
        <v>524.1764505119454</v>
      </c>
      <c r="BR187" s="48">
        <f t="shared" si="175"/>
        <v>136.29167760567077</v>
      </c>
      <c r="BS187" s="48">
        <f t="shared" si="176"/>
        <v>2583.0821737988972</v>
      </c>
      <c r="BU187">
        <v>156945</v>
      </c>
      <c r="BV187">
        <v>625247</v>
      </c>
      <c r="BW187">
        <v>82583</v>
      </c>
      <c r="BX187" s="52">
        <v>1.3047</v>
      </c>
      <c r="BY187" s="48">
        <f t="shared" si="194"/>
        <v>63.296543266651334</v>
      </c>
      <c r="BZ187" s="48">
        <f t="shared" si="195"/>
        <v>120.29202115428835</v>
      </c>
      <c r="CA187" s="48">
        <f t="shared" si="196"/>
        <v>479.22664213995552</v>
      </c>
      <c r="CC187">
        <v>3842.51</v>
      </c>
      <c r="CD187">
        <v>299</v>
      </c>
      <c r="CE187">
        <v>512301</v>
      </c>
      <c r="CF187">
        <v>100.87</v>
      </c>
      <c r="CG187" s="52">
        <v>0.75839999999999996</v>
      </c>
      <c r="CH187" s="48">
        <f t="shared" si="224"/>
        <v>76.499808000000002</v>
      </c>
      <c r="CI187" s="48">
        <f t="shared" si="178"/>
        <v>3.1409211839999998</v>
      </c>
      <c r="CJ187" s="48">
        <f t="shared" si="179"/>
        <v>388.5290784</v>
      </c>
      <c r="CL187">
        <v>12515.2</v>
      </c>
      <c r="CM187">
        <v>44406.1</v>
      </c>
      <c r="CN187">
        <v>49.65</v>
      </c>
      <c r="CP187" s="52">
        <v>8.3219999999999992</v>
      </c>
      <c r="CQ187" s="48">
        <f t="shared" si="230"/>
        <v>5.9661139149242972</v>
      </c>
      <c r="CR187" s="48">
        <f t="shared" si="198"/>
        <v>13.9721194624</v>
      </c>
      <c r="CS187" s="48">
        <f t="shared" si="199"/>
        <v>49.575502913199998</v>
      </c>
      <c r="CU187">
        <v>13530.72</v>
      </c>
      <c r="CV187">
        <v>121629.2</v>
      </c>
      <c r="CW187">
        <v>200.44</v>
      </c>
      <c r="CY187" s="52">
        <v>8.5210000000000008</v>
      </c>
      <c r="CZ187" s="48">
        <f t="shared" si="243"/>
        <v>23.523060673629853</v>
      </c>
      <c r="DA187" s="48">
        <f t="shared" si="200"/>
        <v>15.105858176639998</v>
      </c>
      <c r="DB187" s="48">
        <f t="shared" si="201"/>
        <v>135.7882984304</v>
      </c>
      <c r="DD187">
        <v>28329.14</v>
      </c>
      <c r="DE187">
        <v>73726</v>
      </c>
      <c r="DH187">
        <v>517.34</v>
      </c>
      <c r="DI187" s="52">
        <v>0.97560000000000002</v>
      </c>
      <c r="DO187">
        <v>240766.34</v>
      </c>
      <c r="EE187">
        <f t="shared" si="235"/>
        <v>9684.0303197741378</v>
      </c>
      <c r="EN187">
        <v>18675.3</v>
      </c>
    </row>
    <row r="188" spans="1:147" x14ac:dyDescent="0.25">
      <c r="AN188">
        <v>1138.25</v>
      </c>
      <c r="AO188">
        <v>3574.59</v>
      </c>
      <c r="AP188" s="52">
        <v>1.0789299999999999</v>
      </c>
      <c r="AQ188" s="48">
        <f t="shared" si="234"/>
        <v>5084.8244611999999</v>
      </c>
      <c r="AW188">
        <v>4193154</v>
      </c>
      <c r="AX188" s="52">
        <v>109.11</v>
      </c>
      <c r="BD188">
        <v>303348.34000000003</v>
      </c>
      <c r="BE188">
        <v>6713.22</v>
      </c>
      <c r="BF188" s="48">
        <f t="shared" si="193"/>
        <v>4439.2656549544145</v>
      </c>
      <c r="BG188" s="52">
        <v>683.33</v>
      </c>
      <c r="BJ188">
        <f>AVERAGE(BJ186:BJ187)</f>
        <v>1.6373632898464694E-2</v>
      </c>
      <c r="BL188">
        <v>94863</v>
      </c>
      <c r="BM188">
        <v>1934565</v>
      </c>
      <c r="BN188">
        <v>73920.149999999994</v>
      </c>
      <c r="BO188">
        <v>370510</v>
      </c>
      <c r="BP188" s="52">
        <v>0.80559999999999998</v>
      </c>
      <c r="BQ188" s="48">
        <f t="shared" si="174"/>
        <v>551.6759558093346</v>
      </c>
      <c r="BR188" s="48">
        <f t="shared" si="175"/>
        <v>117.75446871896723</v>
      </c>
      <c r="BS188" s="48">
        <f t="shared" si="176"/>
        <v>2401.396474677259</v>
      </c>
      <c r="BW188">
        <v>83682</v>
      </c>
      <c r="BX188" s="52">
        <v>1.3343</v>
      </c>
      <c r="CC188">
        <v>3308.17</v>
      </c>
      <c r="CD188">
        <v>335</v>
      </c>
      <c r="CE188">
        <v>511494</v>
      </c>
      <c r="CF188">
        <v>99.81</v>
      </c>
      <c r="CG188" s="52">
        <v>0.75039999999999996</v>
      </c>
      <c r="CH188" s="48">
        <f t="shared" si="224"/>
        <v>74.897424000000001</v>
      </c>
      <c r="CI188" s="48">
        <f t="shared" si="178"/>
        <v>2.7338347679999999</v>
      </c>
      <c r="CJ188" s="48">
        <f t="shared" si="179"/>
        <v>383.82509759999999</v>
      </c>
      <c r="CN188">
        <v>48.1</v>
      </c>
      <c r="CP188" s="52">
        <v>8.3793000000000006</v>
      </c>
      <c r="CQ188" s="48">
        <f t="shared" si="230"/>
        <v>5.7403363049419402</v>
      </c>
      <c r="CW188">
        <v>213.55</v>
      </c>
      <c r="CY188" s="52">
        <v>9.0548000000000002</v>
      </c>
      <c r="DD188">
        <v>26917.85</v>
      </c>
      <c r="DE188">
        <v>71529</v>
      </c>
      <c r="DH188">
        <v>534.45000000000005</v>
      </c>
      <c r="DI188" s="52">
        <v>1.0005999999999999</v>
      </c>
      <c r="EN188">
        <v>18855.5</v>
      </c>
    </row>
    <row r="189" spans="1:147" x14ac:dyDescent="0.25">
      <c r="A189" t="s">
        <v>364</v>
      </c>
      <c r="F189" s="1" t="s">
        <v>716</v>
      </c>
      <c r="H189" s="18">
        <f>AVERAGE(H5:H188)</f>
        <v>0.27623344428153757</v>
      </c>
      <c r="I189" s="91">
        <f>AVERAGE(I5:I188)</f>
        <v>0.36436012423184566</v>
      </c>
      <c r="S189" s="1" t="s">
        <v>866</v>
      </c>
      <c r="U189">
        <f>AVERAGE(U81:U156)</f>
        <v>0.12113524821204553</v>
      </c>
      <c r="V189" s="52">
        <f>AVERAGE(V81:V156)</f>
        <v>0.23247409616116607</v>
      </c>
      <c r="W189" s="1" t="s">
        <v>868</v>
      </c>
      <c r="Y189">
        <f>AVERAGE(Y81:Y156)</f>
        <v>8.1440795652122394E-2</v>
      </c>
      <c r="Z189">
        <f>AVERAGE(Z81:Z156)</f>
        <v>0.13872854875150412</v>
      </c>
      <c r="AA189" s="52">
        <f>AVERAGE(AA81:AA156)</f>
        <v>0.39605381957748326</v>
      </c>
      <c r="AE189" t="s">
        <v>868</v>
      </c>
      <c r="AF189" s="18"/>
      <c r="AI189">
        <f>AVERAGE(AI81:AI156)</f>
        <v>1.4363987746543003E-2</v>
      </c>
    </row>
    <row r="190" spans="1:147" x14ac:dyDescent="0.25">
      <c r="F190" s="1" t="s">
        <v>872</v>
      </c>
      <c r="H190" s="18">
        <f>AVERAGE(H81:H187)</f>
        <v>0.30931662034765212</v>
      </c>
      <c r="I190" s="91">
        <f>AVERAGE(I81:I187)</f>
        <v>0.4866515523031581</v>
      </c>
      <c r="U190" s="18"/>
      <c r="V190" s="91"/>
      <c r="W190" s="1" t="s">
        <v>869</v>
      </c>
      <c r="Y190">
        <f>(U189-Y189)/2.5</f>
        <v>1.5877781023969258E-2</v>
      </c>
      <c r="Z190">
        <f>(V189-Z189)/2.5</f>
        <v>3.7498218963864779E-2</v>
      </c>
      <c r="AE190" t="s">
        <v>869</v>
      </c>
      <c r="AI190">
        <f>AVERAGE(AJ81:AJ156)/2.5</f>
        <v>0.29790191689635348</v>
      </c>
      <c r="EA190" s="1" t="s">
        <v>873</v>
      </c>
      <c r="EC190" s="18">
        <f>AVERAGE(EC81:EC156)/2.5</f>
        <v>0.30364751199497064</v>
      </c>
      <c r="EK190" s="91"/>
    </row>
    <row r="191" spans="1:147" x14ac:dyDescent="0.25">
      <c r="F191" s="1" t="s">
        <v>866</v>
      </c>
      <c r="H191">
        <f>AVERAGE(H81:H156)</f>
        <v>0.3295789172424875</v>
      </c>
      <c r="I191" s="52">
        <f>AVERAGE(I81:I156)</f>
        <v>0.42701618662414459</v>
      </c>
      <c r="U191" s="18"/>
      <c r="V191" s="91"/>
      <c r="AF191" s="18"/>
      <c r="EA191" s="1" t="s">
        <v>874</v>
      </c>
      <c r="EC191">
        <f>AVERAGE(EK81:EK156)/2.5</f>
        <v>0.1145377128644373</v>
      </c>
    </row>
    <row r="192" spans="1:147" x14ac:dyDescent="0.25">
      <c r="F192" s="1" t="s">
        <v>717</v>
      </c>
      <c r="H192">
        <f>AVERAGE(H157:H187)</f>
        <v>0.25964131183128147</v>
      </c>
      <c r="I192" s="52">
        <f>AVERAGE(I157:I187)</f>
        <v>0.63285438429041707</v>
      </c>
      <c r="AF192" s="18"/>
    </row>
    <row r="194" spans="2:3" x14ac:dyDescent="0.25">
      <c r="B194" t="s">
        <v>800</v>
      </c>
      <c r="C194">
        <f>Y190/(1-C196)/(Y190/(1-C196)+Z190+AI190)</f>
        <v>0.29747041793293372</v>
      </c>
    </row>
    <row r="195" spans="2:3" x14ac:dyDescent="0.25">
      <c r="B195" t="s">
        <v>799</v>
      </c>
      <c r="C195">
        <f>Y189/C198/(Y189/C198+Z189+AI189)</f>
        <v>0.36990070471764075</v>
      </c>
    </row>
    <row r="196" spans="2:3" x14ac:dyDescent="0.25">
      <c r="B196" t="s">
        <v>801</v>
      </c>
      <c r="C196">
        <f>C197</f>
        <v>0.88819855761927125</v>
      </c>
    </row>
    <row r="197" spans="2:3" x14ac:dyDescent="0.25">
      <c r="B197" t="s">
        <v>802</v>
      </c>
      <c r="C197">
        <f>AI190/(AI190+Z190)</f>
        <v>0.88819855761927125</v>
      </c>
    </row>
    <row r="198" spans="2:3" x14ac:dyDescent="0.25">
      <c r="B198" t="s">
        <v>801</v>
      </c>
      <c r="C198">
        <f>C199</f>
        <v>0.90617447411143903</v>
      </c>
    </row>
    <row r="199" spans="2:3" x14ac:dyDescent="0.25">
      <c r="B199" t="s">
        <v>802</v>
      </c>
      <c r="C199">
        <f>Z189/(Z189+AI189)</f>
        <v>0.90617447411143903</v>
      </c>
    </row>
  </sheetData>
  <hyperlinks>
    <hyperlink ref="B3" r:id="rId1"/>
    <hyperlink ref="O3" r:id="rId2"/>
    <hyperlink ref="J3" r:id="rId3"/>
    <hyperlink ref="L3" r:id="rId4"/>
    <hyperlink ref="AU3" r:id="rId5"/>
    <hyperlink ref="BI3" r:id="rId6"/>
    <hyperlink ref="DD3" r:id="rId7"/>
    <hyperlink ref="BU3" r:id="rId8"/>
    <hyperlink ref="CN3" r:id="rId9"/>
    <hyperlink ref="CG3" r:id="rId10"/>
    <hyperlink ref="C3" r:id="rId11"/>
    <hyperlink ref="DN3" r:id="rId12"/>
    <hyperlink ref="DO3" r:id="rId13"/>
    <hyperlink ref="CE3" r:id="rId14"/>
    <hyperlink ref="BV3" r:id="rId15"/>
    <hyperlink ref="AL3" r:id="rId16"/>
    <hyperlink ref="CC3" r:id="rId17"/>
    <hyperlink ref="CF3" r:id="rId18"/>
    <hyperlink ref="CL3" r:id="rId19"/>
    <hyperlink ref="BC3" r:id="rId20"/>
    <hyperlink ref="BN3" r:id="rId21"/>
    <hyperlink ref="BL3" r:id="rId22"/>
    <hyperlink ref="CU3" r:id="rId23"/>
    <hyperlink ref="DI3" r:id="rId24"/>
    <hyperlink ref="DH3" r:id="rId25"/>
    <hyperlink ref="AM3" r:id="rId26"/>
    <hyperlink ref="AN3" r:id="rId27"/>
    <hyperlink ref="AO3" r:id="rId28"/>
    <hyperlink ref="BD3" r:id="rId29"/>
    <hyperlink ref="BE3" r:id="rId30"/>
    <hyperlink ref="BG3" r:id="rId31"/>
    <hyperlink ref="CO3" r:id="rId32"/>
    <hyperlink ref="CY3" r:id="rId33"/>
    <hyperlink ref="DS3" r:id="rId34"/>
  </hyperlinks>
  <pageMargins left="0.7" right="0.7" top="0.75" bottom="0.75" header="0.3" footer="0.3"/>
  <pageSetup orientation="portrait" r:id="rId35"/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estimation_level</vt:lpstr>
      <vt:lpstr>estimation_growth</vt:lpstr>
      <vt:lpstr>US</vt:lpstr>
      <vt:lpstr>Sheet2</vt:lpstr>
      <vt:lpstr>EU and others</vt:lpstr>
      <vt:lpstr>Bond Portfolio data</vt:lpstr>
      <vt:lpstr>Chart1</vt:lpstr>
      <vt:lpstr>Chart2</vt:lpstr>
      <vt:lpstr>Chart3</vt:lpstr>
      <vt:lpstr>Chart4</vt:lpstr>
      <vt:lpstr>Chart5</vt:lpstr>
      <vt:lpstr>_DLX4.INC</vt:lpstr>
    </vt:vector>
  </TitlesOfParts>
  <Company>Bank of Canada - Banque du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Jae Kim</dc:creator>
  <cp:lastModifiedBy>Serdar Kabaca</cp:lastModifiedBy>
  <dcterms:created xsi:type="dcterms:W3CDTF">2016-09-21T13:27:42Z</dcterms:created>
  <dcterms:modified xsi:type="dcterms:W3CDTF">2018-10-09T01:18:58Z</dcterms:modified>
</cp:coreProperties>
</file>